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8"/>
  </bookViews>
  <sheets>
    <sheet name="В4" sheetId="1" r:id="rId1"/>
    <sheet name="В5" sheetId="2" r:id="rId2"/>
    <sheet name="В8" sheetId="3" r:id="rId3"/>
    <sheet name="В9" sheetId="4" r:id="rId4"/>
    <sheet name="В10" sheetId="5" r:id="rId5"/>
    <sheet name="В11" sheetId="6" r:id="rId6"/>
    <sheet name="В11а" sheetId="7" r:id="rId7"/>
    <sheet name="В14" sheetId="10" r:id="rId8"/>
    <sheet name="В15" sheetId="13" r:id="rId9"/>
  </sheets>
  <calcPr calcId="162913"/>
</workbook>
</file>

<file path=xl/calcChain.xml><?xml version="1.0" encoding="utf-8"?>
<calcChain xmlns="http://schemas.openxmlformats.org/spreadsheetml/2006/main">
  <c r="AD121" i="13" l="1"/>
  <c r="AC121" i="13"/>
  <c r="AB121" i="13"/>
  <c r="AA121" i="13"/>
  <c r="Z121" i="13"/>
  <c r="Y121" i="13"/>
  <c r="X121" i="13"/>
  <c r="W121" i="13"/>
  <c r="V121" i="13"/>
  <c r="U121" i="13"/>
  <c r="T121" i="13"/>
  <c r="S121" i="13"/>
  <c r="R121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2" i="13" s="1"/>
  <c r="E103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1" i="13"/>
  <c r="AD100" i="13"/>
  <c r="AC100" i="13"/>
  <c r="AC96" i="13" s="1"/>
  <c r="AC49" i="13" s="1"/>
  <c r="AB100" i="13"/>
  <c r="AA100" i="13"/>
  <c r="AA96" i="13" s="1"/>
  <c r="AA49" i="13" s="1"/>
  <c r="Z100" i="13"/>
  <c r="Y100" i="13"/>
  <c r="Y96" i="13" s="1"/>
  <c r="Y49" i="13" s="1"/>
  <c r="X100" i="13"/>
  <c r="W100" i="13"/>
  <c r="W96" i="13" s="1"/>
  <c r="W49" i="13" s="1"/>
  <c r="V100" i="13"/>
  <c r="U100" i="13"/>
  <c r="U96" i="13" s="1"/>
  <c r="U49" i="13" s="1"/>
  <c r="T100" i="13"/>
  <c r="S100" i="13"/>
  <c r="S96" i="13" s="1"/>
  <c r="S49" i="13" s="1"/>
  <c r="R100" i="13"/>
  <c r="Q100" i="13"/>
  <c r="Q96" i="13" s="1"/>
  <c r="Q49" i="13" s="1"/>
  <c r="P100" i="13"/>
  <c r="O100" i="13"/>
  <c r="O96" i="13" s="1"/>
  <c r="O49" i="13" s="1"/>
  <c r="N100" i="13"/>
  <c r="M100" i="13"/>
  <c r="M96" i="13" s="1"/>
  <c r="M49" i="13" s="1"/>
  <c r="L100" i="13"/>
  <c r="K100" i="13"/>
  <c r="K96" i="13" s="1"/>
  <c r="K49" i="13" s="1"/>
  <c r="J100" i="13"/>
  <c r="I100" i="13"/>
  <c r="I96" i="13" s="1"/>
  <c r="I49" i="13" s="1"/>
  <c r="H100" i="13"/>
  <c r="G100" i="13"/>
  <c r="G96" i="13" s="1"/>
  <c r="G49" i="13" s="1"/>
  <c r="F100" i="13"/>
  <c r="E100" i="13"/>
  <c r="E99" i="13"/>
  <c r="E98" i="13"/>
  <c r="E97" i="13"/>
  <c r="AD96" i="13"/>
  <c r="AD49" i="13" s="1"/>
  <c r="AB96" i="13"/>
  <c r="AB49" i="13" s="1"/>
  <c r="Z96" i="13"/>
  <c r="Z49" i="13" s="1"/>
  <c r="X96" i="13"/>
  <c r="X49" i="13" s="1"/>
  <c r="V96" i="13"/>
  <c r="V49" i="13" s="1"/>
  <c r="T96" i="13"/>
  <c r="T49" i="13" s="1"/>
  <c r="R96" i="13"/>
  <c r="R49" i="13" s="1"/>
  <c r="P96" i="13"/>
  <c r="P49" i="13" s="1"/>
  <c r="N96" i="13"/>
  <c r="N49" i="13" s="1"/>
  <c r="L96" i="13"/>
  <c r="L49" i="13" s="1"/>
  <c r="J96" i="13"/>
  <c r="J49" i="13" s="1"/>
  <c r="H96" i="13"/>
  <c r="H49" i="13" s="1"/>
  <c r="F96" i="13"/>
  <c r="F49" i="13" s="1"/>
  <c r="E95" i="13"/>
  <c r="E94" i="13"/>
  <c r="E93" i="13"/>
  <c r="E92" i="13"/>
  <c r="E91" i="13"/>
  <c r="E90" i="13"/>
  <c r="E89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E87" i="13"/>
  <c r="E86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E55" i="13"/>
  <c r="E54" i="13"/>
  <c r="E53" i="13"/>
  <c r="E51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E48" i="13"/>
  <c r="E47" i="13"/>
  <c r="E46" i="13"/>
  <c r="E45" i="13"/>
  <c r="E44" i="13"/>
  <c r="E43" i="13"/>
  <c r="E42" i="13"/>
  <c r="E41" i="13"/>
  <c r="E40" i="13"/>
  <c r="E39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E37" i="13"/>
  <c r="E36" i="13"/>
  <c r="E35" i="13"/>
  <c r="E34" i="13"/>
  <c r="E33" i="13"/>
  <c r="E32" i="13"/>
  <c r="AD31" i="13"/>
  <c r="AD120" i="13" s="1"/>
  <c r="AC31" i="13"/>
  <c r="AC120" i="13" s="1"/>
  <c r="AB31" i="13"/>
  <c r="AA31" i="13"/>
  <c r="AA120" i="13" s="1"/>
  <c r="Z31" i="13"/>
  <c r="Z120" i="13" s="1"/>
  <c r="Y31" i="13"/>
  <c r="Y120" i="13" s="1"/>
  <c r="X31" i="13"/>
  <c r="W31" i="13"/>
  <c r="W120" i="13" s="1"/>
  <c r="V31" i="13"/>
  <c r="V120" i="13" s="1"/>
  <c r="U31" i="13"/>
  <c r="U120" i="13" s="1"/>
  <c r="T31" i="13"/>
  <c r="S31" i="13"/>
  <c r="S120" i="13" s="1"/>
  <c r="R31" i="13"/>
  <c r="R120" i="13" s="1"/>
  <c r="Q31" i="13"/>
  <c r="Q120" i="13" s="1"/>
  <c r="P31" i="13"/>
  <c r="O31" i="13"/>
  <c r="O120" i="13" s="1"/>
  <c r="N31" i="13"/>
  <c r="N120" i="13" s="1"/>
  <c r="M31" i="13"/>
  <c r="M120" i="13" s="1"/>
  <c r="L31" i="13"/>
  <c r="K31" i="13"/>
  <c r="K120" i="13" s="1"/>
  <c r="J31" i="13"/>
  <c r="J120" i="13" s="1"/>
  <c r="I31" i="13"/>
  <c r="I120" i="13" s="1"/>
  <c r="H31" i="13"/>
  <c r="G31" i="13"/>
  <c r="G120" i="13" s="1"/>
  <c r="F31" i="13"/>
  <c r="F120" i="13" s="1"/>
  <c r="E31" i="13"/>
  <c r="O30" i="13"/>
  <c r="K30" i="13"/>
  <c r="G30" i="13"/>
  <c r="E29" i="13"/>
  <c r="E28" i="13"/>
  <c r="E27" i="13"/>
  <c r="E26" i="13"/>
  <c r="E25" i="13"/>
  <c r="E24" i="13"/>
  <c r="E23" i="13"/>
  <c r="E22" i="13"/>
  <c r="E21" i="13"/>
  <c r="E20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E18" i="13"/>
  <c r="E17" i="13"/>
  <c r="E16" i="13"/>
  <c r="E15" i="13"/>
  <c r="E14" i="13"/>
  <c r="E13" i="13"/>
  <c r="AD12" i="13"/>
  <c r="AD30" i="13" s="1"/>
  <c r="AC12" i="13"/>
  <c r="AC30" i="13" s="1"/>
  <c r="AB12" i="13"/>
  <c r="AB30" i="13" s="1"/>
  <c r="AA12" i="13"/>
  <c r="AA30" i="13" s="1"/>
  <c r="Z12" i="13"/>
  <c r="Z30" i="13" s="1"/>
  <c r="Y12" i="13"/>
  <c r="Y30" i="13" s="1"/>
  <c r="X12" i="13"/>
  <c r="X30" i="13" s="1"/>
  <c r="W12" i="13"/>
  <c r="W30" i="13" s="1"/>
  <c r="V12" i="13"/>
  <c r="V30" i="13" s="1"/>
  <c r="U12" i="13"/>
  <c r="U30" i="13" s="1"/>
  <c r="T12" i="13"/>
  <c r="T30" i="13" s="1"/>
  <c r="S12" i="13"/>
  <c r="S30" i="13" s="1"/>
  <c r="R12" i="13"/>
  <c r="R30" i="13" s="1"/>
  <c r="Q12" i="13"/>
  <c r="Q30" i="13" s="1"/>
  <c r="P12" i="13"/>
  <c r="P30" i="13" s="1"/>
  <c r="O12" i="13"/>
  <c r="N12" i="13"/>
  <c r="N30" i="13" s="1"/>
  <c r="M12" i="13"/>
  <c r="M30" i="13" s="1"/>
  <c r="L12" i="13"/>
  <c r="L30" i="13" s="1"/>
  <c r="K12" i="13"/>
  <c r="J12" i="13"/>
  <c r="J30" i="13" s="1"/>
  <c r="I12" i="13"/>
  <c r="I30" i="13" s="1"/>
  <c r="H12" i="13"/>
  <c r="H30" i="13" s="1"/>
  <c r="G12" i="13"/>
  <c r="F12" i="13"/>
  <c r="F30" i="13" s="1"/>
  <c r="E12" i="13"/>
  <c r="E30" i="13" s="1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0" i="13"/>
  <c r="E9" i="13"/>
  <c r="E8" i="13"/>
  <c r="E7" i="13"/>
  <c r="E6" i="13"/>
  <c r="E5" i="13"/>
  <c r="E11" i="13" s="1"/>
  <c r="H120" i="13" l="1"/>
  <c r="L120" i="13"/>
  <c r="P120" i="13"/>
  <c r="T120" i="13"/>
  <c r="X120" i="13"/>
  <c r="AB120" i="13"/>
  <c r="E96" i="13"/>
  <c r="E49" i="13" s="1"/>
  <c r="E120" i="13" s="1"/>
  <c r="AA121" i="10" l="1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 s="1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E101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E99" i="10"/>
  <c r="E98" i="10"/>
  <c r="E97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E95" i="10"/>
  <c r="E94" i="10"/>
  <c r="E93" i="10"/>
  <c r="E92" i="10"/>
  <c r="E91" i="10"/>
  <c r="E90" i="10"/>
  <c r="E89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E87" i="10"/>
  <c r="E86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 s="1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AA56" i="10"/>
  <c r="AA50" i="10" s="1"/>
  <c r="AA49" i="10" s="1"/>
  <c r="Z56" i="10"/>
  <c r="Y56" i="10"/>
  <c r="Y50" i="10" s="1"/>
  <c r="X56" i="10"/>
  <c r="W56" i="10"/>
  <c r="W50" i="10" s="1"/>
  <c r="V56" i="10"/>
  <c r="U56" i="10"/>
  <c r="U50" i="10" s="1"/>
  <c r="T56" i="10"/>
  <c r="S56" i="10"/>
  <c r="S50" i="10" s="1"/>
  <c r="R56" i="10"/>
  <c r="Q56" i="10"/>
  <c r="Q50" i="10" s="1"/>
  <c r="P56" i="10"/>
  <c r="O56" i="10"/>
  <c r="O50" i="10" s="1"/>
  <c r="N56" i="10"/>
  <c r="M56" i="10"/>
  <c r="M50" i="10" s="1"/>
  <c r="L56" i="10"/>
  <c r="K56" i="10"/>
  <c r="K50" i="10" s="1"/>
  <c r="J56" i="10"/>
  <c r="I56" i="10"/>
  <c r="I50" i="10" s="1"/>
  <c r="H56" i="10"/>
  <c r="G56" i="10"/>
  <c r="G50" i="10" s="1"/>
  <c r="F56" i="10"/>
  <c r="E56" i="10"/>
  <c r="E55" i="10"/>
  <c r="E54" i="10"/>
  <c r="E53" i="10"/>
  <c r="E51" i="10"/>
  <c r="Z50" i="10"/>
  <c r="Z49" i="10" s="1"/>
  <c r="X50" i="10"/>
  <c r="X49" i="10" s="1"/>
  <c r="V50" i="10"/>
  <c r="V49" i="10" s="1"/>
  <c r="T50" i="10"/>
  <c r="T49" i="10" s="1"/>
  <c r="R50" i="10"/>
  <c r="R49" i="10" s="1"/>
  <c r="P50" i="10"/>
  <c r="P49" i="10" s="1"/>
  <c r="N50" i="10"/>
  <c r="N49" i="10" s="1"/>
  <c r="L50" i="10"/>
  <c r="L49" i="10" s="1"/>
  <c r="J50" i="10"/>
  <c r="J49" i="10" s="1"/>
  <c r="H50" i="10"/>
  <c r="H49" i="10" s="1"/>
  <c r="F50" i="10"/>
  <c r="F49" i="10" s="1"/>
  <c r="Y49" i="10"/>
  <c r="W49" i="10"/>
  <c r="U49" i="10"/>
  <c r="S49" i="10"/>
  <c r="Q49" i="10"/>
  <c r="O49" i="10"/>
  <c r="M49" i="10"/>
  <c r="K49" i="10"/>
  <c r="I49" i="10"/>
  <c r="G49" i="10"/>
  <c r="E48" i="10"/>
  <c r="E47" i="10"/>
  <c r="E46" i="10"/>
  <c r="E45" i="10"/>
  <c r="E44" i="10"/>
  <c r="E43" i="10"/>
  <c r="E42" i="10"/>
  <c r="E41" i="10"/>
  <c r="E40" i="10"/>
  <c r="E39" i="10"/>
  <c r="E38" i="10" s="1"/>
  <c r="AA38" i="10"/>
  <c r="Z38" i="10"/>
  <c r="Z31" i="10" s="1"/>
  <c r="Y38" i="10"/>
  <c r="X38" i="10"/>
  <c r="X31" i="10" s="1"/>
  <c r="X120" i="10" s="1"/>
  <c r="W38" i="10"/>
  <c r="V38" i="10"/>
  <c r="V31" i="10" s="1"/>
  <c r="U38" i="10"/>
  <c r="T38" i="10"/>
  <c r="T31" i="10" s="1"/>
  <c r="T120" i="10" s="1"/>
  <c r="S38" i="10"/>
  <c r="R38" i="10"/>
  <c r="R31" i="10" s="1"/>
  <c r="Q38" i="10"/>
  <c r="P38" i="10"/>
  <c r="P31" i="10" s="1"/>
  <c r="P120" i="10" s="1"/>
  <c r="O38" i="10"/>
  <c r="N38" i="10"/>
  <c r="N31" i="10" s="1"/>
  <c r="M38" i="10"/>
  <c r="L38" i="10"/>
  <c r="L31" i="10" s="1"/>
  <c r="L120" i="10" s="1"/>
  <c r="K38" i="10"/>
  <c r="J38" i="10"/>
  <c r="J31" i="10" s="1"/>
  <c r="I38" i="10"/>
  <c r="H38" i="10"/>
  <c r="H31" i="10" s="1"/>
  <c r="H120" i="10" s="1"/>
  <c r="G38" i="10"/>
  <c r="F38" i="10"/>
  <c r="F31" i="10" s="1"/>
  <c r="E37" i="10"/>
  <c r="E36" i="10"/>
  <c r="E35" i="10"/>
  <c r="E34" i="10"/>
  <c r="E33" i="10"/>
  <c r="E31" i="10" s="1"/>
  <c r="E32" i="10"/>
  <c r="AA31" i="10"/>
  <c r="AA120" i="10" s="1"/>
  <c r="Y31" i="10"/>
  <c r="Y120" i="10" s="1"/>
  <c r="W31" i="10"/>
  <c r="W120" i="10" s="1"/>
  <c r="U31" i="10"/>
  <c r="U120" i="10" s="1"/>
  <c r="S31" i="10"/>
  <c r="S120" i="10" s="1"/>
  <c r="Q31" i="10"/>
  <c r="Q120" i="10" s="1"/>
  <c r="O31" i="10"/>
  <c r="O120" i="10" s="1"/>
  <c r="M31" i="10"/>
  <c r="M120" i="10" s="1"/>
  <c r="K31" i="10"/>
  <c r="K120" i="10" s="1"/>
  <c r="I31" i="10"/>
  <c r="I120" i="10" s="1"/>
  <c r="G31" i="10"/>
  <c r="G120" i="10" s="1"/>
  <c r="E29" i="10"/>
  <c r="E28" i="10"/>
  <c r="E27" i="10"/>
  <c r="E26" i="10"/>
  <c r="E25" i="10"/>
  <c r="E24" i="10"/>
  <c r="E23" i="10"/>
  <c r="E22" i="10"/>
  <c r="E21" i="10"/>
  <c r="E20" i="10"/>
  <c r="AA19" i="10"/>
  <c r="AA12" i="10" s="1"/>
  <c r="Z19" i="10"/>
  <c r="Y19" i="10"/>
  <c r="Y12" i="10" s="1"/>
  <c r="Y30" i="10" s="1"/>
  <c r="X19" i="10"/>
  <c r="W19" i="10"/>
  <c r="W12" i="10" s="1"/>
  <c r="V19" i="10"/>
  <c r="U19" i="10"/>
  <c r="U12" i="10" s="1"/>
  <c r="U30" i="10" s="1"/>
  <c r="T19" i="10"/>
  <c r="S19" i="10"/>
  <c r="S12" i="10" s="1"/>
  <c r="R19" i="10"/>
  <c r="Q19" i="10"/>
  <c r="Q12" i="10" s="1"/>
  <c r="Q30" i="10" s="1"/>
  <c r="P19" i="10"/>
  <c r="O19" i="10"/>
  <c r="O12" i="10" s="1"/>
  <c r="N19" i="10"/>
  <c r="M19" i="10"/>
  <c r="M12" i="10" s="1"/>
  <c r="M30" i="10" s="1"/>
  <c r="L19" i="10"/>
  <c r="K19" i="10"/>
  <c r="K12" i="10" s="1"/>
  <c r="J19" i="10"/>
  <c r="I19" i="10"/>
  <c r="I12" i="10" s="1"/>
  <c r="I30" i="10" s="1"/>
  <c r="H19" i="10"/>
  <c r="G19" i="10"/>
  <c r="G12" i="10" s="1"/>
  <c r="F19" i="10"/>
  <c r="E19" i="10"/>
  <c r="E18" i="10"/>
  <c r="E17" i="10"/>
  <c r="E16" i="10"/>
  <c r="E15" i="10"/>
  <c r="E14" i="10"/>
  <c r="E13" i="10"/>
  <c r="E12" i="10" s="1"/>
  <c r="Z12" i="10"/>
  <c r="Z30" i="10" s="1"/>
  <c r="X12" i="10"/>
  <c r="X30" i="10" s="1"/>
  <c r="V12" i="10"/>
  <c r="V30" i="10" s="1"/>
  <c r="T12" i="10"/>
  <c r="T30" i="10" s="1"/>
  <c r="R12" i="10"/>
  <c r="R30" i="10" s="1"/>
  <c r="P12" i="10"/>
  <c r="P30" i="10" s="1"/>
  <c r="N12" i="10"/>
  <c r="N30" i="10" s="1"/>
  <c r="L12" i="10"/>
  <c r="L30" i="10" s="1"/>
  <c r="J12" i="10"/>
  <c r="J30" i="10" s="1"/>
  <c r="H12" i="10"/>
  <c r="H30" i="10" s="1"/>
  <c r="F12" i="10"/>
  <c r="F30" i="10" s="1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0" i="10"/>
  <c r="E9" i="10"/>
  <c r="E8" i="10"/>
  <c r="E7" i="10"/>
  <c r="E6" i="10"/>
  <c r="E5" i="10"/>
  <c r="E11" i="10" s="1"/>
  <c r="E30" i="10" l="1"/>
  <c r="G30" i="10"/>
  <c r="K30" i="10"/>
  <c r="O30" i="10"/>
  <c r="S30" i="10"/>
  <c r="W30" i="10"/>
  <c r="AA30" i="10"/>
  <c r="F120" i="10"/>
  <c r="J120" i="10"/>
  <c r="N120" i="10"/>
  <c r="R120" i="10"/>
  <c r="V120" i="10"/>
  <c r="Z120" i="10"/>
  <c r="E50" i="10"/>
  <c r="E49" i="10" s="1"/>
  <c r="E120" i="10" s="1"/>
  <c r="X121" i="7" l="1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2" i="7" s="1"/>
  <c r="E103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1" i="7"/>
  <c r="X100" i="7"/>
  <c r="W100" i="7"/>
  <c r="W96" i="7" s="1"/>
  <c r="W49" i="7" s="1"/>
  <c r="V100" i="7"/>
  <c r="U100" i="7"/>
  <c r="U96" i="7" s="1"/>
  <c r="U49" i="7" s="1"/>
  <c r="T100" i="7"/>
  <c r="S100" i="7"/>
  <c r="S96" i="7" s="1"/>
  <c r="S49" i="7" s="1"/>
  <c r="R100" i="7"/>
  <c r="Q100" i="7"/>
  <c r="Q96" i="7" s="1"/>
  <c r="Q49" i="7" s="1"/>
  <c r="P100" i="7"/>
  <c r="O100" i="7"/>
  <c r="O96" i="7" s="1"/>
  <c r="O49" i="7" s="1"/>
  <c r="N100" i="7"/>
  <c r="M100" i="7"/>
  <c r="M96" i="7" s="1"/>
  <c r="M49" i="7" s="1"/>
  <c r="L100" i="7"/>
  <c r="K100" i="7"/>
  <c r="K96" i="7" s="1"/>
  <c r="K49" i="7" s="1"/>
  <c r="J100" i="7"/>
  <c r="I100" i="7"/>
  <c r="I96" i="7" s="1"/>
  <c r="I49" i="7" s="1"/>
  <c r="H100" i="7"/>
  <c r="G100" i="7"/>
  <c r="G96" i="7" s="1"/>
  <c r="G49" i="7" s="1"/>
  <c r="F100" i="7"/>
  <c r="E100" i="7"/>
  <c r="E99" i="7"/>
  <c r="E98" i="7"/>
  <c r="E97" i="7"/>
  <c r="X96" i="7"/>
  <c r="X49" i="7" s="1"/>
  <c r="V96" i="7"/>
  <c r="V49" i="7" s="1"/>
  <c r="T96" i="7"/>
  <c r="T49" i="7" s="1"/>
  <c r="R96" i="7"/>
  <c r="R49" i="7" s="1"/>
  <c r="P96" i="7"/>
  <c r="P49" i="7" s="1"/>
  <c r="N96" i="7"/>
  <c r="N49" i="7" s="1"/>
  <c r="L96" i="7"/>
  <c r="L49" i="7" s="1"/>
  <c r="J96" i="7"/>
  <c r="J49" i="7" s="1"/>
  <c r="H96" i="7"/>
  <c r="H49" i="7" s="1"/>
  <c r="F96" i="7"/>
  <c r="F49" i="7" s="1"/>
  <c r="E95" i="7"/>
  <c r="E94" i="7"/>
  <c r="E93" i="7"/>
  <c r="E92" i="7"/>
  <c r="E91" i="7"/>
  <c r="E90" i="7"/>
  <c r="E89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E87" i="7"/>
  <c r="E86" i="7"/>
  <c r="E83" i="7"/>
  <c r="E82" i="7"/>
  <c r="E81" i="7"/>
  <c r="E80" i="7"/>
  <c r="E79" i="7"/>
  <c r="E78" i="7"/>
  <c r="E77" i="7"/>
  <c r="E76" i="7"/>
  <c r="E75" i="7"/>
  <c r="E74" i="7"/>
  <c r="E73" i="7"/>
  <c r="E72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E55" i="7"/>
  <c r="E54" i="7"/>
  <c r="E53" i="7"/>
  <c r="E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E48" i="7"/>
  <c r="E47" i="7"/>
  <c r="E46" i="7"/>
  <c r="E45" i="7"/>
  <c r="E44" i="7"/>
  <c r="E43" i="7"/>
  <c r="E42" i="7"/>
  <c r="E41" i="7"/>
  <c r="E40" i="7"/>
  <c r="E39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E37" i="7"/>
  <c r="E36" i="7"/>
  <c r="E35" i="7"/>
  <c r="E34" i="7"/>
  <c r="E33" i="7"/>
  <c r="E32" i="7"/>
  <c r="X31" i="7"/>
  <c r="X120" i="7" s="1"/>
  <c r="W31" i="7"/>
  <c r="W120" i="7" s="1"/>
  <c r="V31" i="7"/>
  <c r="V120" i="7" s="1"/>
  <c r="U31" i="7"/>
  <c r="U120" i="7" s="1"/>
  <c r="T31" i="7"/>
  <c r="T120" i="7" s="1"/>
  <c r="S31" i="7"/>
  <c r="S120" i="7" s="1"/>
  <c r="R31" i="7"/>
  <c r="R120" i="7" s="1"/>
  <c r="Q31" i="7"/>
  <c r="Q120" i="7" s="1"/>
  <c r="P31" i="7"/>
  <c r="P120" i="7" s="1"/>
  <c r="O31" i="7"/>
  <c r="O120" i="7" s="1"/>
  <c r="N31" i="7"/>
  <c r="N120" i="7" s="1"/>
  <c r="M31" i="7"/>
  <c r="M120" i="7" s="1"/>
  <c r="L31" i="7"/>
  <c r="L120" i="7" s="1"/>
  <c r="K31" i="7"/>
  <c r="K120" i="7" s="1"/>
  <c r="J31" i="7"/>
  <c r="J120" i="7" s="1"/>
  <c r="I31" i="7"/>
  <c r="I120" i="7" s="1"/>
  <c r="H31" i="7"/>
  <c r="H120" i="7" s="1"/>
  <c r="G31" i="7"/>
  <c r="G120" i="7" s="1"/>
  <c r="F31" i="7"/>
  <c r="F120" i="7" s="1"/>
  <c r="E31" i="7"/>
  <c r="E29" i="7"/>
  <c r="E28" i="7"/>
  <c r="E27" i="7"/>
  <c r="E26" i="7"/>
  <c r="E25" i="7"/>
  <c r="E24" i="7"/>
  <c r="E23" i="7"/>
  <c r="E22" i="7"/>
  <c r="E21" i="7"/>
  <c r="E20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E18" i="7"/>
  <c r="E17" i="7"/>
  <c r="E16" i="7"/>
  <c r="E15" i="7"/>
  <c r="E14" i="7"/>
  <c r="E13" i="7"/>
  <c r="X12" i="7"/>
  <c r="X30" i="7" s="1"/>
  <c r="W12" i="7"/>
  <c r="W30" i="7" s="1"/>
  <c r="V12" i="7"/>
  <c r="V30" i="7" s="1"/>
  <c r="U12" i="7"/>
  <c r="U30" i="7" s="1"/>
  <c r="T12" i="7"/>
  <c r="T30" i="7" s="1"/>
  <c r="S12" i="7"/>
  <c r="S30" i="7" s="1"/>
  <c r="R12" i="7"/>
  <c r="R30" i="7" s="1"/>
  <c r="Q12" i="7"/>
  <c r="Q30" i="7" s="1"/>
  <c r="P12" i="7"/>
  <c r="P30" i="7" s="1"/>
  <c r="O12" i="7"/>
  <c r="O30" i="7" s="1"/>
  <c r="N12" i="7"/>
  <c r="N30" i="7" s="1"/>
  <c r="M12" i="7"/>
  <c r="M30" i="7" s="1"/>
  <c r="L12" i="7"/>
  <c r="L30" i="7" s="1"/>
  <c r="K12" i="7"/>
  <c r="K30" i="7" s="1"/>
  <c r="J12" i="7"/>
  <c r="J30" i="7" s="1"/>
  <c r="I12" i="7"/>
  <c r="I30" i="7" s="1"/>
  <c r="H12" i="7"/>
  <c r="H30" i="7" s="1"/>
  <c r="G12" i="7"/>
  <c r="G30" i="7" s="1"/>
  <c r="F12" i="7"/>
  <c r="F30" i="7" s="1"/>
  <c r="E12" i="7"/>
  <c r="E30" i="7" s="1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0" i="7"/>
  <c r="E9" i="7"/>
  <c r="E8" i="7"/>
  <c r="E7" i="7"/>
  <c r="E6" i="7"/>
  <c r="E5" i="7"/>
  <c r="E11" i="7" s="1"/>
  <c r="E96" i="7" l="1"/>
  <c r="E49" i="7" s="1"/>
  <c r="E120" i="7" s="1"/>
  <c r="U121" i="6" l="1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 s="1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E101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E99" i="6"/>
  <c r="E98" i="6"/>
  <c r="E97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E95" i="6"/>
  <c r="E94" i="6"/>
  <c r="E93" i="6"/>
  <c r="E92" i="6"/>
  <c r="E91" i="6"/>
  <c r="E90" i="6"/>
  <c r="E89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E87" i="6"/>
  <c r="E86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 s="1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U56" i="6"/>
  <c r="U50" i="6" s="1"/>
  <c r="U49" i="6" s="1"/>
  <c r="T56" i="6"/>
  <c r="S56" i="6"/>
  <c r="S50" i="6" s="1"/>
  <c r="S49" i="6" s="1"/>
  <c r="R56" i="6"/>
  <c r="Q56" i="6"/>
  <c r="Q50" i="6" s="1"/>
  <c r="Q49" i="6" s="1"/>
  <c r="P56" i="6"/>
  <c r="O56" i="6"/>
  <c r="O50" i="6" s="1"/>
  <c r="O49" i="6" s="1"/>
  <c r="N56" i="6"/>
  <c r="M56" i="6"/>
  <c r="M50" i="6" s="1"/>
  <c r="M49" i="6" s="1"/>
  <c r="L56" i="6"/>
  <c r="K56" i="6"/>
  <c r="K50" i="6" s="1"/>
  <c r="K49" i="6" s="1"/>
  <c r="J56" i="6"/>
  <c r="I56" i="6"/>
  <c r="I50" i="6" s="1"/>
  <c r="I49" i="6" s="1"/>
  <c r="H56" i="6"/>
  <c r="G56" i="6"/>
  <c r="G50" i="6" s="1"/>
  <c r="G49" i="6" s="1"/>
  <c r="F56" i="6"/>
  <c r="E56" i="6"/>
  <c r="E55" i="6"/>
  <c r="E54" i="6"/>
  <c r="E53" i="6"/>
  <c r="E51" i="6"/>
  <c r="T50" i="6"/>
  <c r="T49" i="6" s="1"/>
  <c r="R50" i="6"/>
  <c r="R49" i="6" s="1"/>
  <c r="P50" i="6"/>
  <c r="P49" i="6" s="1"/>
  <c r="N50" i="6"/>
  <c r="N49" i="6" s="1"/>
  <c r="L50" i="6"/>
  <c r="L49" i="6" s="1"/>
  <c r="J50" i="6"/>
  <c r="J49" i="6" s="1"/>
  <c r="H50" i="6"/>
  <c r="H49" i="6" s="1"/>
  <c r="F50" i="6"/>
  <c r="F49" i="6" s="1"/>
  <c r="E48" i="6"/>
  <c r="E47" i="6"/>
  <c r="E46" i="6"/>
  <c r="E45" i="6"/>
  <c r="E44" i="6"/>
  <c r="E43" i="6"/>
  <c r="E42" i="6"/>
  <c r="E41" i="6"/>
  <c r="E40" i="6"/>
  <c r="E39" i="6"/>
  <c r="E38" i="6" s="1"/>
  <c r="E31" i="6" s="1"/>
  <c r="U38" i="6"/>
  <c r="T38" i="6"/>
  <c r="T31" i="6" s="1"/>
  <c r="S38" i="6"/>
  <c r="R38" i="6"/>
  <c r="R31" i="6" s="1"/>
  <c r="R120" i="6" s="1"/>
  <c r="Q38" i="6"/>
  <c r="P38" i="6"/>
  <c r="P31" i="6" s="1"/>
  <c r="O38" i="6"/>
  <c r="N38" i="6"/>
  <c r="N31" i="6" s="1"/>
  <c r="N120" i="6" s="1"/>
  <c r="M38" i="6"/>
  <c r="L38" i="6"/>
  <c r="L31" i="6" s="1"/>
  <c r="K38" i="6"/>
  <c r="J38" i="6"/>
  <c r="J31" i="6" s="1"/>
  <c r="J120" i="6" s="1"/>
  <c r="I38" i="6"/>
  <c r="H38" i="6"/>
  <c r="H31" i="6" s="1"/>
  <c r="G38" i="6"/>
  <c r="F38" i="6"/>
  <c r="F31" i="6" s="1"/>
  <c r="F120" i="6" s="1"/>
  <c r="E37" i="6"/>
  <c r="E36" i="6"/>
  <c r="E35" i="6"/>
  <c r="E34" i="6"/>
  <c r="E33" i="6"/>
  <c r="E32" i="6"/>
  <c r="U31" i="6"/>
  <c r="U120" i="6" s="1"/>
  <c r="S31" i="6"/>
  <c r="S120" i="6" s="1"/>
  <c r="Q31" i="6"/>
  <c r="Q120" i="6" s="1"/>
  <c r="O31" i="6"/>
  <c r="O120" i="6" s="1"/>
  <c r="M31" i="6"/>
  <c r="M120" i="6" s="1"/>
  <c r="K31" i="6"/>
  <c r="K120" i="6" s="1"/>
  <c r="I31" i="6"/>
  <c r="I120" i="6" s="1"/>
  <c r="G31" i="6"/>
  <c r="G120" i="6" s="1"/>
  <c r="E29" i="6"/>
  <c r="E28" i="6"/>
  <c r="E27" i="6"/>
  <c r="E26" i="6"/>
  <c r="E25" i="6"/>
  <c r="E24" i="6"/>
  <c r="E23" i="6"/>
  <c r="E22" i="6"/>
  <c r="E21" i="6"/>
  <c r="E20" i="6"/>
  <c r="U19" i="6"/>
  <c r="U12" i="6" s="1"/>
  <c r="U30" i="6" s="1"/>
  <c r="T19" i="6"/>
  <c r="S19" i="6"/>
  <c r="S12" i="6" s="1"/>
  <c r="S30" i="6" s="1"/>
  <c r="R19" i="6"/>
  <c r="Q19" i="6"/>
  <c r="Q12" i="6" s="1"/>
  <c r="Q30" i="6" s="1"/>
  <c r="P19" i="6"/>
  <c r="O19" i="6"/>
  <c r="O12" i="6" s="1"/>
  <c r="O30" i="6" s="1"/>
  <c r="N19" i="6"/>
  <c r="M19" i="6"/>
  <c r="M12" i="6" s="1"/>
  <c r="M30" i="6" s="1"/>
  <c r="L19" i="6"/>
  <c r="K19" i="6"/>
  <c r="K12" i="6" s="1"/>
  <c r="K30" i="6" s="1"/>
  <c r="J19" i="6"/>
  <c r="I19" i="6"/>
  <c r="I12" i="6" s="1"/>
  <c r="I30" i="6" s="1"/>
  <c r="H19" i="6"/>
  <c r="G19" i="6"/>
  <c r="G12" i="6" s="1"/>
  <c r="G30" i="6" s="1"/>
  <c r="F19" i="6"/>
  <c r="E19" i="6"/>
  <c r="E18" i="6"/>
  <c r="E17" i="6"/>
  <c r="E16" i="6"/>
  <c r="E15" i="6"/>
  <c r="E14" i="6"/>
  <c r="E13" i="6"/>
  <c r="E12" i="6" s="1"/>
  <c r="E30" i="6" s="1"/>
  <c r="T12" i="6"/>
  <c r="T30" i="6" s="1"/>
  <c r="R12" i="6"/>
  <c r="R30" i="6" s="1"/>
  <c r="P12" i="6"/>
  <c r="P30" i="6" s="1"/>
  <c r="N12" i="6"/>
  <c r="N30" i="6" s="1"/>
  <c r="L12" i="6"/>
  <c r="L30" i="6" s="1"/>
  <c r="J12" i="6"/>
  <c r="J30" i="6" s="1"/>
  <c r="H12" i="6"/>
  <c r="H30" i="6" s="1"/>
  <c r="F12" i="6"/>
  <c r="F30" i="6" s="1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0" i="6"/>
  <c r="E9" i="6"/>
  <c r="E8" i="6"/>
  <c r="E7" i="6"/>
  <c r="E6" i="6"/>
  <c r="E5" i="6"/>
  <c r="E11" i="6" s="1"/>
  <c r="H120" i="6" l="1"/>
  <c r="L120" i="6"/>
  <c r="P120" i="6"/>
  <c r="T120" i="6"/>
  <c r="E50" i="6"/>
  <c r="E49" i="6" s="1"/>
  <c r="E120" i="6" s="1"/>
  <c r="R121" i="5" l="1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2" i="5" s="1"/>
  <c r="E103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1" i="5"/>
  <c r="R100" i="5"/>
  <c r="Q100" i="5"/>
  <c r="Q96" i="5" s="1"/>
  <c r="Q49" i="5" s="1"/>
  <c r="P100" i="5"/>
  <c r="O100" i="5"/>
  <c r="O96" i="5" s="1"/>
  <c r="O49" i="5" s="1"/>
  <c r="N100" i="5"/>
  <c r="M100" i="5"/>
  <c r="M96" i="5" s="1"/>
  <c r="M49" i="5" s="1"/>
  <c r="L100" i="5"/>
  <c r="K100" i="5"/>
  <c r="K96" i="5" s="1"/>
  <c r="K49" i="5" s="1"/>
  <c r="J100" i="5"/>
  <c r="I100" i="5"/>
  <c r="I96" i="5" s="1"/>
  <c r="I49" i="5" s="1"/>
  <c r="H100" i="5"/>
  <c r="G100" i="5"/>
  <c r="G96" i="5" s="1"/>
  <c r="G49" i="5" s="1"/>
  <c r="F100" i="5"/>
  <c r="E100" i="5"/>
  <c r="E99" i="5"/>
  <c r="E98" i="5"/>
  <c r="E97" i="5"/>
  <c r="R96" i="5"/>
  <c r="R49" i="5" s="1"/>
  <c r="P96" i="5"/>
  <c r="P49" i="5" s="1"/>
  <c r="N96" i="5"/>
  <c r="N49" i="5" s="1"/>
  <c r="L96" i="5"/>
  <c r="L49" i="5" s="1"/>
  <c r="J96" i="5"/>
  <c r="J49" i="5" s="1"/>
  <c r="H96" i="5"/>
  <c r="H49" i="5" s="1"/>
  <c r="F96" i="5"/>
  <c r="F49" i="5" s="1"/>
  <c r="E95" i="5"/>
  <c r="E94" i="5"/>
  <c r="E93" i="5"/>
  <c r="E92" i="5"/>
  <c r="E91" i="5"/>
  <c r="E90" i="5"/>
  <c r="E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E87" i="5"/>
  <c r="E86" i="5"/>
  <c r="E83" i="5"/>
  <c r="E82" i="5"/>
  <c r="E81" i="5"/>
  <c r="E80" i="5"/>
  <c r="E79" i="5"/>
  <c r="E78" i="5"/>
  <c r="E77" i="5"/>
  <c r="E76" i="5"/>
  <c r="E75" i="5"/>
  <c r="E74" i="5"/>
  <c r="E73" i="5"/>
  <c r="E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E55" i="5"/>
  <c r="E54" i="5"/>
  <c r="E53" i="5"/>
  <c r="E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E48" i="5"/>
  <c r="E47" i="5"/>
  <c r="E46" i="5"/>
  <c r="E45" i="5"/>
  <c r="E44" i="5"/>
  <c r="E43" i="5"/>
  <c r="E42" i="5"/>
  <c r="E41" i="5"/>
  <c r="E40" i="5"/>
  <c r="E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E37" i="5"/>
  <c r="E36" i="5"/>
  <c r="E35" i="5"/>
  <c r="E34" i="5"/>
  <c r="E33" i="5"/>
  <c r="E32" i="5"/>
  <c r="R31" i="5"/>
  <c r="R120" i="5" s="1"/>
  <c r="Q31" i="5"/>
  <c r="Q120" i="5" s="1"/>
  <c r="P31" i="5"/>
  <c r="O31" i="5"/>
  <c r="O120" i="5" s="1"/>
  <c r="N31" i="5"/>
  <c r="N120" i="5" s="1"/>
  <c r="M31" i="5"/>
  <c r="M120" i="5" s="1"/>
  <c r="L31" i="5"/>
  <c r="K31" i="5"/>
  <c r="K120" i="5" s="1"/>
  <c r="J31" i="5"/>
  <c r="J120" i="5" s="1"/>
  <c r="I31" i="5"/>
  <c r="I120" i="5" s="1"/>
  <c r="H31" i="5"/>
  <c r="G31" i="5"/>
  <c r="G120" i="5" s="1"/>
  <c r="F31" i="5"/>
  <c r="F120" i="5" s="1"/>
  <c r="E31" i="5"/>
  <c r="E29" i="5"/>
  <c r="E28" i="5"/>
  <c r="E27" i="5"/>
  <c r="E26" i="5"/>
  <c r="E25" i="5"/>
  <c r="E24" i="5"/>
  <c r="E23" i="5"/>
  <c r="E22" i="5"/>
  <c r="E21" i="5"/>
  <c r="E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E18" i="5"/>
  <c r="E17" i="5"/>
  <c r="E16" i="5"/>
  <c r="E15" i="5"/>
  <c r="E14" i="5"/>
  <c r="E13" i="5"/>
  <c r="R12" i="5"/>
  <c r="R30" i="5" s="1"/>
  <c r="Q12" i="5"/>
  <c r="Q30" i="5" s="1"/>
  <c r="P12" i="5"/>
  <c r="P30" i="5" s="1"/>
  <c r="O12" i="5"/>
  <c r="O30" i="5" s="1"/>
  <c r="N12" i="5"/>
  <c r="N30" i="5" s="1"/>
  <c r="M12" i="5"/>
  <c r="M30" i="5" s="1"/>
  <c r="L12" i="5"/>
  <c r="L30" i="5" s="1"/>
  <c r="K12" i="5"/>
  <c r="K30" i="5" s="1"/>
  <c r="J12" i="5"/>
  <c r="J30" i="5" s="1"/>
  <c r="I12" i="5"/>
  <c r="I30" i="5" s="1"/>
  <c r="H12" i="5"/>
  <c r="H30" i="5" s="1"/>
  <c r="G12" i="5"/>
  <c r="G30" i="5" s="1"/>
  <c r="F12" i="5"/>
  <c r="F30" i="5" s="1"/>
  <c r="E12" i="5"/>
  <c r="E30" i="5" s="1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0" i="5"/>
  <c r="E9" i="5"/>
  <c r="E8" i="5"/>
  <c r="E7" i="5"/>
  <c r="E6" i="5"/>
  <c r="E5" i="5"/>
  <c r="E11" i="5" s="1"/>
  <c r="H120" i="5" l="1"/>
  <c r="L120" i="5"/>
  <c r="P120" i="5"/>
  <c r="E96" i="5"/>
  <c r="E49" i="5" s="1"/>
  <c r="E120" i="5" s="1"/>
  <c r="O121" i="4" l="1"/>
  <c r="N121" i="4"/>
  <c r="M121" i="4"/>
  <c r="L121" i="4"/>
  <c r="K121" i="4"/>
  <c r="J121" i="4"/>
  <c r="I121" i="4"/>
  <c r="H121" i="4"/>
  <c r="G121" i="4"/>
  <c r="F121" i="4"/>
  <c r="E121" i="4" s="1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O102" i="4"/>
  <c r="N102" i="4"/>
  <c r="M102" i="4"/>
  <c r="L102" i="4"/>
  <c r="K102" i="4"/>
  <c r="J102" i="4"/>
  <c r="I102" i="4"/>
  <c r="H102" i="4"/>
  <c r="G102" i="4"/>
  <c r="F102" i="4"/>
  <c r="E102" i="4"/>
  <c r="E101" i="4"/>
  <c r="O100" i="4"/>
  <c r="N100" i="4"/>
  <c r="M100" i="4"/>
  <c r="L100" i="4"/>
  <c r="K100" i="4"/>
  <c r="J100" i="4"/>
  <c r="I100" i="4"/>
  <c r="H100" i="4"/>
  <c r="G100" i="4"/>
  <c r="F100" i="4"/>
  <c r="E100" i="4"/>
  <c r="E99" i="4"/>
  <c r="E98" i="4"/>
  <c r="E97" i="4"/>
  <c r="O96" i="4"/>
  <c r="N96" i="4"/>
  <c r="M96" i="4"/>
  <c r="L96" i="4"/>
  <c r="K96" i="4"/>
  <c r="J96" i="4"/>
  <c r="I96" i="4"/>
  <c r="H96" i="4"/>
  <c r="G96" i="4"/>
  <c r="F96" i="4"/>
  <c r="E96" i="4"/>
  <c r="E95" i="4"/>
  <c r="E94" i="4"/>
  <c r="E93" i="4"/>
  <c r="E92" i="4"/>
  <c r="E91" i="4"/>
  <c r="E90" i="4"/>
  <c r="E89" i="4"/>
  <c r="O88" i="4"/>
  <c r="N88" i="4"/>
  <c r="M88" i="4"/>
  <c r="L88" i="4"/>
  <c r="K88" i="4"/>
  <c r="J88" i="4"/>
  <c r="I88" i="4"/>
  <c r="H88" i="4"/>
  <c r="G88" i="4"/>
  <c r="F88" i="4"/>
  <c r="E88" i="4"/>
  <c r="E87" i="4"/>
  <c r="E86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 s="1"/>
  <c r="O71" i="4"/>
  <c r="N71" i="4"/>
  <c r="M71" i="4"/>
  <c r="L71" i="4"/>
  <c r="K71" i="4"/>
  <c r="J71" i="4"/>
  <c r="I71" i="4"/>
  <c r="H71" i="4"/>
  <c r="G71" i="4"/>
  <c r="F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O56" i="4"/>
  <c r="O50" i="4" s="1"/>
  <c r="O49" i="4" s="1"/>
  <c r="N56" i="4"/>
  <c r="M56" i="4"/>
  <c r="M50" i="4" s="1"/>
  <c r="M49" i="4" s="1"/>
  <c r="L56" i="4"/>
  <c r="K56" i="4"/>
  <c r="K50" i="4" s="1"/>
  <c r="K49" i="4" s="1"/>
  <c r="J56" i="4"/>
  <c r="I56" i="4"/>
  <c r="I50" i="4" s="1"/>
  <c r="I49" i="4" s="1"/>
  <c r="H56" i="4"/>
  <c r="G56" i="4"/>
  <c r="G50" i="4" s="1"/>
  <c r="G49" i="4" s="1"/>
  <c r="F56" i="4"/>
  <c r="E56" i="4"/>
  <c r="E55" i="4"/>
  <c r="E54" i="4"/>
  <c r="E53" i="4"/>
  <c r="E51" i="4"/>
  <c r="N50" i="4"/>
  <c r="N49" i="4" s="1"/>
  <c r="L50" i="4"/>
  <c r="L49" i="4" s="1"/>
  <c r="J50" i="4"/>
  <c r="J49" i="4" s="1"/>
  <c r="H50" i="4"/>
  <c r="H49" i="4" s="1"/>
  <c r="F50" i="4"/>
  <c r="F49" i="4" s="1"/>
  <c r="E48" i="4"/>
  <c r="E47" i="4"/>
  <c r="E46" i="4"/>
  <c r="E45" i="4"/>
  <c r="E44" i="4"/>
  <c r="E43" i="4"/>
  <c r="E42" i="4"/>
  <c r="E41" i="4"/>
  <c r="E40" i="4"/>
  <c r="E39" i="4"/>
  <c r="E38" i="4" s="1"/>
  <c r="E31" i="4" s="1"/>
  <c r="O38" i="4"/>
  <c r="N38" i="4"/>
  <c r="N31" i="4" s="1"/>
  <c r="N120" i="4" s="1"/>
  <c r="M38" i="4"/>
  <c r="L38" i="4"/>
  <c r="L31" i="4" s="1"/>
  <c r="L120" i="4" s="1"/>
  <c r="K38" i="4"/>
  <c r="J38" i="4"/>
  <c r="J31" i="4" s="1"/>
  <c r="J120" i="4" s="1"/>
  <c r="I38" i="4"/>
  <c r="H38" i="4"/>
  <c r="H31" i="4" s="1"/>
  <c r="H120" i="4" s="1"/>
  <c r="G38" i="4"/>
  <c r="F38" i="4"/>
  <c r="F31" i="4" s="1"/>
  <c r="F120" i="4" s="1"/>
  <c r="E37" i="4"/>
  <c r="E36" i="4"/>
  <c r="E35" i="4"/>
  <c r="E34" i="4"/>
  <c r="E33" i="4"/>
  <c r="E32" i="4"/>
  <c r="O31" i="4"/>
  <c r="O120" i="4" s="1"/>
  <c r="M31" i="4"/>
  <c r="M120" i="4" s="1"/>
  <c r="K31" i="4"/>
  <c r="K120" i="4" s="1"/>
  <c r="I31" i="4"/>
  <c r="I120" i="4" s="1"/>
  <c r="G31" i="4"/>
  <c r="G120" i="4" s="1"/>
  <c r="E29" i="4"/>
  <c r="E28" i="4"/>
  <c r="E27" i="4"/>
  <c r="E26" i="4"/>
  <c r="E25" i="4"/>
  <c r="E24" i="4"/>
  <c r="E23" i="4"/>
  <c r="E22" i="4"/>
  <c r="E21" i="4"/>
  <c r="E20" i="4"/>
  <c r="O19" i="4"/>
  <c r="O12" i="4" s="1"/>
  <c r="O30" i="4" s="1"/>
  <c r="N19" i="4"/>
  <c r="M19" i="4"/>
  <c r="M12" i="4" s="1"/>
  <c r="M30" i="4" s="1"/>
  <c r="L19" i="4"/>
  <c r="K19" i="4"/>
  <c r="K12" i="4" s="1"/>
  <c r="K30" i="4" s="1"/>
  <c r="J19" i="4"/>
  <c r="I19" i="4"/>
  <c r="I12" i="4" s="1"/>
  <c r="I30" i="4" s="1"/>
  <c r="H19" i="4"/>
  <c r="G19" i="4"/>
  <c r="G12" i="4" s="1"/>
  <c r="G30" i="4" s="1"/>
  <c r="F19" i="4"/>
  <c r="E19" i="4"/>
  <c r="E18" i="4"/>
  <c r="E17" i="4"/>
  <c r="E16" i="4"/>
  <c r="E15" i="4"/>
  <c r="E14" i="4"/>
  <c r="E13" i="4"/>
  <c r="E12" i="4" s="1"/>
  <c r="E30" i="4" s="1"/>
  <c r="N12" i="4"/>
  <c r="L12" i="4"/>
  <c r="L30" i="4" s="1"/>
  <c r="J12" i="4"/>
  <c r="H12" i="4"/>
  <c r="H30" i="4" s="1"/>
  <c r="F12" i="4"/>
  <c r="O11" i="4"/>
  <c r="N11" i="4"/>
  <c r="M11" i="4"/>
  <c r="L11" i="4"/>
  <c r="K11" i="4"/>
  <c r="J11" i="4"/>
  <c r="I11" i="4"/>
  <c r="H11" i="4"/>
  <c r="G11" i="4"/>
  <c r="F11" i="4"/>
  <c r="E10" i="4"/>
  <c r="E9" i="4"/>
  <c r="E8" i="4"/>
  <c r="E7" i="4"/>
  <c r="E6" i="4"/>
  <c r="E5" i="4"/>
  <c r="E11" i="4" s="1"/>
  <c r="F30" i="4" l="1"/>
  <c r="J30" i="4"/>
  <c r="N30" i="4"/>
  <c r="E50" i="4"/>
  <c r="E49" i="4" s="1"/>
  <c r="E120" i="4" s="1"/>
  <c r="L121" i="3" l="1"/>
  <c r="K121" i="3"/>
  <c r="J121" i="3"/>
  <c r="I121" i="3"/>
  <c r="H121" i="3"/>
  <c r="G121" i="3"/>
  <c r="F121" i="3"/>
  <c r="E121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2" i="3" s="1"/>
  <c r="E103" i="3"/>
  <c r="L102" i="3"/>
  <c r="K102" i="3"/>
  <c r="J102" i="3"/>
  <c r="I102" i="3"/>
  <c r="H102" i="3"/>
  <c r="G102" i="3"/>
  <c r="F102" i="3"/>
  <c r="E101" i="3"/>
  <c r="L100" i="3"/>
  <c r="K100" i="3"/>
  <c r="K96" i="3" s="1"/>
  <c r="K49" i="3" s="1"/>
  <c r="J100" i="3"/>
  <c r="I100" i="3"/>
  <c r="I96" i="3" s="1"/>
  <c r="I49" i="3" s="1"/>
  <c r="H100" i="3"/>
  <c r="G100" i="3"/>
  <c r="G96" i="3" s="1"/>
  <c r="G49" i="3" s="1"/>
  <c r="F100" i="3"/>
  <c r="E100" i="3"/>
  <c r="E99" i="3"/>
  <c r="E98" i="3"/>
  <c r="E97" i="3"/>
  <c r="L96" i="3"/>
  <c r="L49" i="3" s="1"/>
  <c r="J96" i="3"/>
  <c r="J49" i="3" s="1"/>
  <c r="H96" i="3"/>
  <c r="H49" i="3" s="1"/>
  <c r="F96" i="3"/>
  <c r="F49" i="3" s="1"/>
  <c r="E95" i="3"/>
  <c r="E94" i="3"/>
  <c r="E93" i="3"/>
  <c r="E92" i="3"/>
  <c r="E91" i="3"/>
  <c r="E90" i="3"/>
  <c r="E89" i="3"/>
  <c r="L88" i="3"/>
  <c r="K88" i="3"/>
  <c r="J88" i="3"/>
  <c r="I88" i="3"/>
  <c r="H88" i="3"/>
  <c r="G88" i="3"/>
  <c r="F88" i="3"/>
  <c r="E88" i="3"/>
  <c r="E87" i="3"/>
  <c r="E86" i="3"/>
  <c r="E83" i="3"/>
  <c r="E82" i="3"/>
  <c r="E81" i="3"/>
  <c r="E80" i="3"/>
  <c r="E79" i="3"/>
  <c r="E78" i="3"/>
  <c r="E77" i="3"/>
  <c r="E76" i="3"/>
  <c r="E75" i="3"/>
  <c r="E74" i="3"/>
  <c r="E73" i="3"/>
  <c r="E72" i="3"/>
  <c r="L71" i="3"/>
  <c r="K71" i="3"/>
  <c r="J71" i="3"/>
  <c r="I71" i="3"/>
  <c r="H71" i="3"/>
  <c r="G71" i="3"/>
  <c r="F71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L56" i="3"/>
  <c r="K56" i="3"/>
  <c r="J56" i="3"/>
  <c r="I56" i="3"/>
  <c r="H56" i="3"/>
  <c r="G56" i="3"/>
  <c r="F56" i="3"/>
  <c r="E56" i="3"/>
  <c r="E55" i="3"/>
  <c r="E54" i="3"/>
  <c r="E53" i="3"/>
  <c r="E51" i="3"/>
  <c r="L50" i="3"/>
  <c r="K50" i="3"/>
  <c r="J50" i="3"/>
  <c r="I50" i="3"/>
  <c r="H50" i="3"/>
  <c r="G50" i="3"/>
  <c r="F50" i="3"/>
  <c r="E50" i="3"/>
  <c r="E48" i="3"/>
  <c r="E47" i="3"/>
  <c r="E46" i="3"/>
  <c r="E45" i="3"/>
  <c r="E44" i="3"/>
  <c r="E43" i="3"/>
  <c r="E42" i="3"/>
  <c r="E41" i="3"/>
  <c r="E40" i="3"/>
  <c r="E39" i="3"/>
  <c r="L38" i="3"/>
  <c r="K38" i="3"/>
  <c r="J38" i="3"/>
  <c r="I38" i="3"/>
  <c r="H38" i="3"/>
  <c r="G38" i="3"/>
  <c r="F38" i="3"/>
  <c r="E38" i="3"/>
  <c r="E37" i="3"/>
  <c r="E36" i="3"/>
  <c r="E35" i="3"/>
  <c r="E34" i="3"/>
  <c r="E33" i="3"/>
  <c r="E32" i="3"/>
  <c r="L31" i="3"/>
  <c r="L120" i="3" s="1"/>
  <c r="K31" i="3"/>
  <c r="K120" i="3" s="1"/>
  <c r="J31" i="3"/>
  <c r="J120" i="3" s="1"/>
  <c r="I31" i="3"/>
  <c r="I120" i="3" s="1"/>
  <c r="H31" i="3"/>
  <c r="H120" i="3" s="1"/>
  <c r="G31" i="3"/>
  <c r="G120" i="3" s="1"/>
  <c r="F31" i="3"/>
  <c r="F120" i="3" s="1"/>
  <c r="E31" i="3"/>
  <c r="E29" i="3"/>
  <c r="E28" i="3"/>
  <c r="E27" i="3"/>
  <c r="E26" i="3"/>
  <c r="E25" i="3"/>
  <c r="E24" i="3"/>
  <c r="E23" i="3"/>
  <c r="E22" i="3"/>
  <c r="E21" i="3"/>
  <c r="E20" i="3"/>
  <c r="L19" i="3"/>
  <c r="K19" i="3"/>
  <c r="J19" i="3"/>
  <c r="I19" i="3"/>
  <c r="H19" i="3"/>
  <c r="G19" i="3"/>
  <c r="F19" i="3"/>
  <c r="E19" i="3"/>
  <c r="E18" i="3"/>
  <c r="E17" i="3"/>
  <c r="E16" i="3"/>
  <c r="E15" i="3"/>
  <c r="E14" i="3"/>
  <c r="E13" i="3"/>
  <c r="L12" i="3"/>
  <c r="L30" i="3" s="1"/>
  <c r="K12" i="3"/>
  <c r="K30" i="3" s="1"/>
  <c r="J12" i="3"/>
  <c r="J30" i="3" s="1"/>
  <c r="I12" i="3"/>
  <c r="I30" i="3" s="1"/>
  <c r="H12" i="3"/>
  <c r="H30" i="3" s="1"/>
  <c r="G12" i="3"/>
  <c r="G30" i="3" s="1"/>
  <c r="F12" i="3"/>
  <c r="F30" i="3" s="1"/>
  <c r="E12" i="3"/>
  <c r="E30" i="3" s="1"/>
  <c r="L11" i="3"/>
  <c r="K11" i="3"/>
  <c r="J11" i="3"/>
  <c r="I11" i="3"/>
  <c r="H11" i="3"/>
  <c r="G11" i="3"/>
  <c r="F11" i="3"/>
  <c r="E10" i="3"/>
  <c r="E9" i="3"/>
  <c r="E8" i="3"/>
  <c r="E7" i="3"/>
  <c r="E6" i="3"/>
  <c r="E5" i="3"/>
  <c r="E11" i="3" s="1"/>
  <c r="E96" i="3" l="1"/>
  <c r="E49" i="3" s="1"/>
  <c r="E120" i="3" s="1"/>
  <c r="I121" i="2" l="1"/>
  <c r="H121" i="2"/>
  <c r="G121" i="2"/>
  <c r="F121" i="2"/>
  <c r="E121" i="2" s="1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I102" i="2"/>
  <c r="H102" i="2"/>
  <c r="G102" i="2"/>
  <c r="F102" i="2"/>
  <c r="E102" i="2"/>
  <c r="E101" i="2"/>
  <c r="I100" i="2"/>
  <c r="H100" i="2"/>
  <c r="G100" i="2"/>
  <c r="F100" i="2"/>
  <c r="E100" i="2"/>
  <c r="E99" i="2"/>
  <c r="E98" i="2"/>
  <c r="E97" i="2"/>
  <c r="I96" i="2"/>
  <c r="H96" i="2"/>
  <c r="G96" i="2"/>
  <c r="F96" i="2"/>
  <c r="E96" i="2"/>
  <c r="E95" i="2"/>
  <c r="E94" i="2"/>
  <c r="E93" i="2"/>
  <c r="E92" i="2"/>
  <c r="E91" i="2"/>
  <c r="E90" i="2"/>
  <c r="E89" i="2"/>
  <c r="I88" i="2"/>
  <c r="H88" i="2"/>
  <c r="G88" i="2"/>
  <c r="F88" i="2"/>
  <c r="E88" i="2"/>
  <c r="E87" i="2"/>
  <c r="E86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 s="1"/>
  <c r="I71" i="2"/>
  <c r="H71" i="2"/>
  <c r="G71" i="2"/>
  <c r="F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I56" i="2"/>
  <c r="I50" i="2" s="1"/>
  <c r="I49" i="2" s="1"/>
  <c r="H56" i="2"/>
  <c r="G56" i="2"/>
  <c r="G50" i="2" s="1"/>
  <c r="G49" i="2" s="1"/>
  <c r="F56" i="2"/>
  <c r="E56" i="2"/>
  <c r="E55" i="2"/>
  <c r="E54" i="2"/>
  <c r="E53" i="2"/>
  <c r="E51" i="2"/>
  <c r="H50" i="2"/>
  <c r="H49" i="2" s="1"/>
  <c r="F50" i="2"/>
  <c r="F49" i="2" s="1"/>
  <c r="E48" i="2"/>
  <c r="E47" i="2"/>
  <c r="E46" i="2"/>
  <c r="E45" i="2"/>
  <c r="E44" i="2"/>
  <c r="E43" i="2"/>
  <c r="E42" i="2"/>
  <c r="E41" i="2"/>
  <c r="E40" i="2"/>
  <c r="E39" i="2"/>
  <c r="E38" i="2" s="1"/>
  <c r="E31" i="2" s="1"/>
  <c r="I38" i="2"/>
  <c r="H38" i="2"/>
  <c r="H31" i="2" s="1"/>
  <c r="G38" i="2"/>
  <c r="F38" i="2"/>
  <c r="F31" i="2" s="1"/>
  <c r="F120" i="2" s="1"/>
  <c r="E37" i="2"/>
  <c r="E36" i="2"/>
  <c r="E35" i="2"/>
  <c r="E34" i="2"/>
  <c r="E33" i="2"/>
  <c r="E32" i="2"/>
  <c r="I31" i="2"/>
  <c r="I120" i="2" s="1"/>
  <c r="G31" i="2"/>
  <c r="G120" i="2" s="1"/>
  <c r="E29" i="2"/>
  <c r="E28" i="2"/>
  <c r="E27" i="2"/>
  <c r="E26" i="2"/>
  <c r="E25" i="2"/>
  <c r="E24" i="2"/>
  <c r="E23" i="2"/>
  <c r="E22" i="2"/>
  <c r="E21" i="2"/>
  <c r="E20" i="2"/>
  <c r="I19" i="2"/>
  <c r="I12" i="2" s="1"/>
  <c r="I30" i="2" s="1"/>
  <c r="H19" i="2"/>
  <c r="G19" i="2"/>
  <c r="G12" i="2" s="1"/>
  <c r="G30" i="2" s="1"/>
  <c r="F19" i="2"/>
  <c r="E19" i="2"/>
  <c r="E18" i="2"/>
  <c r="E17" i="2"/>
  <c r="E16" i="2"/>
  <c r="E15" i="2"/>
  <c r="E14" i="2"/>
  <c r="E13" i="2"/>
  <c r="E12" i="2" s="1"/>
  <c r="E30" i="2" s="1"/>
  <c r="H12" i="2"/>
  <c r="H30" i="2" s="1"/>
  <c r="F12" i="2"/>
  <c r="F30" i="2" s="1"/>
  <c r="I11" i="2"/>
  <c r="H11" i="2"/>
  <c r="G11" i="2"/>
  <c r="F11" i="2"/>
  <c r="E10" i="2"/>
  <c r="E9" i="2"/>
  <c r="E8" i="2"/>
  <c r="E7" i="2"/>
  <c r="E6" i="2"/>
  <c r="E5" i="2"/>
  <c r="E11" i="2" s="1"/>
  <c r="H120" i="2" l="1"/>
  <c r="E120" i="2"/>
  <c r="E50" i="2"/>
  <c r="E49" i="2" s="1"/>
  <c r="F121" i="1" l="1"/>
  <c r="E121" i="1" s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 s="1"/>
  <c r="F102" i="1"/>
  <c r="E101" i="1"/>
  <c r="F100" i="1"/>
  <c r="E100" i="1"/>
  <c r="E99" i="1"/>
  <c r="E98" i="1"/>
  <c r="E97" i="1"/>
  <c r="F96" i="1"/>
  <c r="E95" i="1"/>
  <c r="E94" i="1"/>
  <c r="E93" i="1"/>
  <c r="E92" i="1"/>
  <c r="E91" i="1"/>
  <c r="E90" i="1"/>
  <c r="E89" i="1"/>
  <c r="E88" i="1" s="1"/>
  <c r="F88" i="1"/>
  <c r="E87" i="1"/>
  <c r="E86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 s="1"/>
  <c r="F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F56" i="1"/>
  <c r="F50" i="1" s="1"/>
  <c r="F49" i="1" s="1"/>
  <c r="E55" i="1"/>
  <c r="E54" i="1"/>
  <c r="E53" i="1"/>
  <c r="E51" i="1"/>
  <c r="E48" i="1"/>
  <c r="E47" i="1"/>
  <c r="E46" i="1"/>
  <c r="E45" i="1"/>
  <c r="E44" i="1"/>
  <c r="E43" i="1"/>
  <c r="E42" i="1"/>
  <c r="E41" i="1"/>
  <c r="E40" i="1"/>
  <c r="E39" i="1"/>
  <c r="F38" i="1"/>
  <c r="F31" i="1" s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21" i="1"/>
  <c r="E19" i="1" s="1"/>
  <c r="E20" i="1"/>
  <c r="F19" i="1"/>
  <c r="E18" i="1"/>
  <c r="E17" i="1"/>
  <c r="E16" i="1"/>
  <c r="E15" i="1"/>
  <c r="E14" i="1"/>
  <c r="E13" i="1"/>
  <c r="F12" i="1"/>
  <c r="F11" i="1"/>
  <c r="E10" i="1"/>
  <c r="E9" i="1"/>
  <c r="E8" i="1"/>
  <c r="E7" i="1"/>
  <c r="E6" i="1"/>
  <c r="E5" i="1"/>
  <c r="F120" i="1" l="1"/>
  <c r="F30" i="1"/>
  <c r="E11" i="1"/>
  <c r="E38" i="1"/>
  <c r="E31" i="1" s="1"/>
  <c r="E56" i="1"/>
  <c r="E50" i="1" s="1"/>
  <c r="E12" i="1"/>
  <c r="E30" i="1" s="1"/>
  <c r="E96" i="1"/>
  <c r="E49" i="1" s="1"/>
  <c r="E120" i="1" l="1"/>
</calcChain>
</file>

<file path=xl/sharedStrings.xml><?xml version="1.0" encoding="utf-8"?>
<sst xmlns="http://schemas.openxmlformats.org/spreadsheetml/2006/main" count="1287" uniqueCount="116">
  <si>
    <t>Калькуляция фактических затрат за   2023 г.                                                                     по начислению</t>
  </si>
  <si>
    <t xml:space="preserve"> 2023 г. По начислению</t>
  </si>
  <si>
    <t>Восточный д.4</t>
  </si>
  <si>
    <t>№ п/п</t>
  </si>
  <si>
    <t>Наименование статей</t>
  </si>
  <si>
    <t>Кол-во</t>
  </si>
  <si>
    <t>Цена</t>
  </si>
  <si>
    <t>Сумма,т. Руб.</t>
  </si>
  <si>
    <t>Долг  по оплате за содержание и ремонт жилищного фонда    на    01.01.2023г.</t>
  </si>
  <si>
    <t>Долг за ОДН (Электроэнергия)  на  01.01.2023г.</t>
  </si>
  <si>
    <t>Долг за ОДН( ХВС) на 01.01.2023г.</t>
  </si>
  <si>
    <t>Долг ОДН (ГВС) на 01.01.2023г.</t>
  </si>
  <si>
    <t>Долг за ОДН (ВО) на  01.01.2023г.</t>
  </si>
  <si>
    <t>Долг по оплате за содержание и ремонт нежилого фонда на 01.01.2023г.</t>
  </si>
  <si>
    <t>Долг жильцов  за техническое обслуживание жилого и обслуживание нежилого фонда  01.01.2023</t>
  </si>
  <si>
    <t>ДОХОДЫ  всего по оплате</t>
  </si>
  <si>
    <t>Плата за содержание и ремонт жилищного фонда:</t>
  </si>
  <si>
    <t>в том числе, плата населения за ОДН (Электроэнергия)</t>
  </si>
  <si>
    <t>в том числе, плата населения за ОДН( ХВС)</t>
  </si>
  <si>
    <t>в том числе, плата населения за ОДН (ГВС)</t>
  </si>
  <si>
    <t>в том числе, плата населения за ОДН (ВО)</t>
  </si>
  <si>
    <t>Обслуживание жилого фонда, прочие доходы</t>
  </si>
  <si>
    <t>Прочие доходы</t>
  </si>
  <si>
    <t xml:space="preserve">Техническое обслуживание  нежилых помещений </t>
  </si>
  <si>
    <t>Вознаграждение 4% по приему платежей за лифт, вывоз мусора</t>
  </si>
  <si>
    <t>Доходы по доставке ЕПД</t>
  </si>
  <si>
    <t xml:space="preserve">За размещение  тех. оборудования </t>
  </si>
  <si>
    <t>Затраты на энергоресурсы</t>
  </si>
  <si>
    <t>Размещение рекл. щитов  на наружней стене дома</t>
  </si>
  <si>
    <t>Размещение  оборудования</t>
  </si>
  <si>
    <t>Платные услуги</t>
  </si>
  <si>
    <t>Уборка территории прилегающей к зданию</t>
  </si>
  <si>
    <t>Прочие  внереализационные доходы</t>
  </si>
  <si>
    <t xml:space="preserve">% оплаты </t>
  </si>
  <si>
    <t>ДОХОДЫ  всего по начислению</t>
  </si>
  <si>
    <t>1.</t>
  </si>
  <si>
    <t>1.1.</t>
  </si>
  <si>
    <t>РАСХОДЫ, всего по начислению</t>
  </si>
  <si>
    <t>Прямые расходы</t>
  </si>
  <si>
    <t>Обслуживание лифтов</t>
  </si>
  <si>
    <t>ФОТ рабочих</t>
  </si>
  <si>
    <t>87 чел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</si>
  <si>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</si>
  <si>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</si>
  <si>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</si>
  <si>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 отмостки</t>
  </si>
  <si>
    <t>Ремонт межпанельных швов</t>
  </si>
  <si>
    <t xml:space="preserve">Ремонт кровли </t>
  </si>
  <si>
    <t>Ремонт инженерных систем</t>
  </si>
  <si>
    <t>Ремонт подъездов</t>
  </si>
  <si>
    <t>Ремонт подъезда и откосов оконных проемов</t>
  </si>
  <si>
    <t>Ремонт кровли балконных козырьков</t>
  </si>
  <si>
    <t>Ремонт и окрашивание фасада</t>
  </si>
  <si>
    <t>Электромонтажные работы</t>
  </si>
  <si>
    <t>Замена трубопровода</t>
  </si>
  <si>
    <t>Ремонт цоколя</t>
  </si>
  <si>
    <t>Ремонт пожарной лестницы</t>
  </si>
  <si>
    <t>Установка защитной решетки лестничной клетки</t>
  </si>
  <si>
    <t>Установка пластиковых окон</t>
  </si>
  <si>
    <t>Услуги сторонних организаций (Услуги СЭС,услуги транспорта, талоны на мусор,) на производственные нужды</t>
  </si>
  <si>
    <t>Транспортные расходы (сторонний)</t>
  </si>
  <si>
    <t>Вывоз и уборка снега</t>
  </si>
  <si>
    <t>Обслуживание ТС</t>
  </si>
  <si>
    <t>Дератизация</t>
  </si>
  <si>
    <t>Валка деревьев</t>
  </si>
  <si>
    <t>Ремонт инструмента</t>
  </si>
  <si>
    <t>Страхование отв-ти 3-их лиц</t>
  </si>
  <si>
    <t>Сопровождение  сайта</t>
  </si>
  <si>
    <t>Участие в семинаре</t>
  </si>
  <si>
    <t xml:space="preserve">Ремонт общедомовых приборов </t>
  </si>
  <si>
    <t>Проверка вент. каналов</t>
  </si>
  <si>
    <t>Талоны на мусор самовывоз (ТОО)</t>
  </si>
  <si>
    <t>Гос. поверка счетчиков т/э</t>
  </si>
  <si>
    <t>Техническое обслуживание АПС</t>
  </si>
  <si>
    <t>Прочие прямые расходы</t>
  </si>
  <si>
    <t>Охрана труда</t>
  </si>
  <si>
    <t>Обучение персонала/ мед. осмотр</t>
  </si>
  <si>
    <t>Инвентарь</t>
  </si>
  <si>
    <t>Спец. одежда</t>
  </si>
  <si>
    <t>Моющие ( синтетические)</t>
  </si>
  <si>
    <t>Прочее</t>
  </si>
  <si>
    <t>Оплата бол. Листов за счет раб-ля</t>
  </si>
  <si>
    <t>Общеэксплуатационные расходы</t>
  </si>
  <si>
    <t>Услуги МУП РАЦ</t>
  </si>
  <si>
    <t>ФОТ   РС и С</t>
  </si>
  <si>
    <t>12.5 чел</t>
  </si>
  <si>
    <t>Расходы на содержание офиса</t>
  </si>
  <si>
    <t>Коммунальные услуги (электроэнергия)</t>
  </si>
  <si>
    <t>Прочие общеэксплуатационные расходы</t>
  </si>
  <si>
    <t>Компенсация транспорта</t>
  </si>
  <si>
    <t>Информационно техническое сопровождение (1С, консультант)</t>
  </si>
  <si>
    <t>Оргтехника</t>
  </si>
  <si>
    <t>Командировочные (суточные)</t>
  </si>
  <si>
    <t>Размещение информационных материалов в СМИ</t>
  </si>
  <si>
    <t>Материалы ( канцтовары), заправка, ремонт картриджей</t>
  </si>
  <si>
    <t>Услуги почты</t>
  </si>
  <si>
    <t>Услуги банка</t>
  </si>
  <si>
    <t>Услуги телефонной связи</t>
  </si>
  <si>
    <t>Юр. нотариальные услуги, гос. пошлины</t>
  </si>
  <si>
    <t>Отчет по окружающей среде, негат. Возд.</t>
  </si>
  <si>
    <t>Налог за негативное воздействие на окружающиую среду</t>
  </si>
  <si>
    <t>Налог  УСН</t>
  </si>
  <si>
    <t>ОДН (Электроэнергия)</t>
  </si>
  <si>
    <t>ОДН ( ХВС)</t>
  </si>
  <si>
    <t>ОДН (ГВС)</t>
  </si>
  <si>
    <t>ОДН (ВО)</t>
  </si>
  <si>
    <r>
      <t xml:space="preserve">Финансовый результат                                           </t>
    </r>
    <r>
      <rPr>
        <b/>
        <sz val="8"/>
        <rFont val="Arial"/>
        <family val="2"/>
        <charset val="204"/>
      </rPr>
      <t>(дох. по нач. - расх. по нач.)</t>
    </r>
  </si>
  <si>
    <t>Долг  по оплате за содержание и ремонт жилищного фонда    на    01.01.2024г.</t>
  </si>
  <si>
    <t>Восточный д.5</t>
  </si>
  <si>
    <t>Восточный  д.8</t>
  </si>
  <si>
    <t>Восточный  д.9</t>
  </si>
  <si>
    <t>Восточный  д.10</t>
  </si>
  <si>
    <t>Восточный  д.11</t>
  </si>
  <si>
    <t>Восточный  д.11а</t>
  </si>
  <si>
    <t>Восточный  д.14</t>
  </si>
  <si>
    <t>Восточный 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</si>
</sst>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р_."/>
    <numFmt numFmtId="165" formatCode="0.0"/>
    <numFmt numFmtId="166" formatCode="0.000"/>
    <numFmt numFmtId="167" formatCode="#,##0.00\ &quot;₽&quot;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3"/>
      <name val="Arial"/>
      <family val="2"/>
      <charset val="204"/>
    </font>
    <font>
      <b/>
      <u/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16"/>
      <name val="Times New Roman Cyr"/>
      <family val="1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8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left" vertical="center" wrapText="1"/>
    </xf>
    <xf numFmtId="2" fontId="3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166" fontId="1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left" vertical="center" wrapText="1"/>
    </xf>
    <xf numFmtId="2" fontId="3" fillId="11" borderId="1" xfId="0" applyNumberFormat="1" applyFont="1" applyFill="1" applyBorder="1" applyAlignment="1">
      <alignment vertical="center" wrapText="1"/>
    </xf>
    <xf numFmtId="2" fontId="3" fillId="11" borderId="1" xfId="0" applyNumberFormat="1" applyFont="1" applyFill="1" applyBorder="1" applyAlignment="1">
      <alignment horizontal="left" vertical="center" wrapText="1"/>
    </xf>
    <xf numFmtId="2" fontId="1" fillId="11" borderId="1" xfId="0" applyNumberFormat="1" applyFont="1" applyFill="1" applyBorder="1" applyAlignment="1">
      <alignment horizontal="center"/>
    </xf>
    <xf numFmtId="10" fontId="9" fillId="7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64" fontId="3" fillId="13" borderId="1" xfId="0" applyNumberFormat="1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4" fillId="13" borderId="1" xfId="0" applyFont="1" applyFill="1" applyBorder="1"/>
    <xf numFmtId="2" fontId="3" fillId="1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2" fontId="1" fillId="7" borderId="1" xfId="0" applyNumberFormat="1" applyFont="1" applyFill="1" applyBorder="1"/>
    <xf numFmtId="167" fontId="1" fillId="3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2" fontId="3" fillId="14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1" xfId="0" applyFont="1" applyFill="1" applyBorder="1"/>
    <xf numFmtId="0" fontId="2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sqref="A1:F1048576"/>
    </sheetView>
  </sheetViews>
  <sheetFormatPr defaultRowHeight="15.75" x14ac:dyDescent="0.25"/>
  <cols>
    <col min="1" max="1" width="7.85546875" style="106" customWidth="1"/>
    <col min="2" max="2" width="52.5703125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customWidth="1"/>
  </cols>
  <sheetData>
    <row r="1" spans="1:6" ht="31.5" x14ac:dyDescent="0.25">
      <c r="A1" s="1"/>
      <c r="B1" s="2" t="s">
        <v>0</v>
      </c>
      <c r="C1" s="1"/>
      <c r="D1" s="1"/>
      <c r="E1" s="3"/>
      <c r="F1" s="4"/>
    </row>
    <row r="2" spans="1:6" x14ac:dyDescent="0.25">
      <c r="A2" s="1"/>
      <c r="B2" s="5"/>
      <c r="C2" s="1"/>
      <c r="D2" s="1"/>
      <c r="E2" s="4"/>
      <c r="F2" s="4"/>
    </row>
    <row r="3" spans="1:6" ht="31.5" x14ac:dyDescent="0.25">
      <c r="A3" s="6"/>
      <c r="B3" s="7"/>
      <c r="C3" s="108" t="s">
        <v>1</v>
      </c>
      <c r="D3" s="108"/>
      <c r="E3" s="108"/>
      <c r="F3" s="7" t="s">
        <v>2</v>
      </c>
    </row>
    <row r="4" spans="1:6" ht="63" x14ac:dyDescent="0.25">
      <c r="A4" s="9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7</v>
      </c>
    </row>
    <row r="5" spans="1:6" ht="49.5" x14ac:dyDescent="0.25">
      <c r="A5" s="10"/>
      <c r="B5" s="11" t="s">
        <v>8</v>
      </c>
      <c r="C5" s="12"/>
      <c r="D5" s="12"/>
      <c r="E5" s="13">
        <f>F5+I5+L5+O5+R5+U5+X5+AA5+AD5</f>
        <v>143.5</v>
      </c>
      <c r="F5" s="13">
        <v>143.5</v>
      </c>
    </row>
    <row r="6" spans="1:6" ht="33" x14ac:dyDescent="0.25">
      <c r="A6" s="10"/>
      <c r="B6" s="11" t="s">
        <v>9</v>
      </c>
      <c r="C6" s="12"/>
      <c r="D6" s="12"/>
      <c r="E6" s="13">
        <f>F6+I6+L6+O6+R6+U6+X6+AA6+AD6+AG6</f>
        <v>9.3699999999999992</v>
      </c>
      <c r="F6" s="13">
        <v>9.3699999999999992</v>
      </c>
    </row>
    <row r="7" spans="1:6" ht="16.5" x14ac:dyDescent="0.25">
      <c r="A7" s="10"/>
      <c r="B7" s="11" t="s">
        <v>10</v>
      </c>
      <c r="C7" s="12"/>
      <c r="D7" s="12"/>
      <c r="E7" s="13">
        <f>F7+I7+L7+O7+R7+U7+X7+AA7+AD7+AG7</f>
        <v>0.38</v>
      </c>
      <c r="F7" s="13">
        <v>0.38</v>
      </c>
    </row>
    <row r="8" spans="1:6" ht="16.5" x14ac:dyDescent="0.25">
      <c r="A8" s="10"/>
      <c r="B8" s="11" t="s">
        <v>11</v>
      </c>
      <c r="C8" s="12"/>
      <c r="D8" s="12"/>
      <c r="E8" s="13">
        <f>F8+I8+L8+O8+R8+U8+X8+AA8+AD8+AG8</f>
        <v>1.78</v>
      </c>
      <c r="F8" s="13">
        <v>1.78</v>
      </c>
    </row>
    <row r="9" spans="1:6" ht="16.5" x14ac:dyDescent="0.25">
      <c r="A9" s="10"/>
      <c r="B9" s="11" t="s">
        <v>12</v>
      </c>
      <c r="C9" s="12"/>
      <c r="D9" s="12"/>
      <c r="E9" s="13">
        <f>F9+I9+L9+O9+R9+U9+X9+AA9+AD9+AG9</f>
        <v>0.75</v>
      </c>
      <c r="F9" s="13">
        <v>0.75</v>
      </c>
    </row>
    <row r="10" spans="1:6" ht="33" x14ac:dyDescent="0.25">
      <c r="A10" s="14"/>
      <c r="B10" s="11" t="s">
        <v>13</v>
      </c>
      <c r="C10" s="15"/>
      <c r="D10" s="15"/>
      <c r="E10" s="16">
        <f>F10+I10+L10+O10+R10+U10+X10+AA10+AG10+AD10</f>
        <v>12.83</v>
      </c>
      <c r="F10" s="17">
        <v>12.83</v>
      </c>
    </row>
    <row r="11" spans="1:6" ht="49.5" x14ac:dyDescent="0.25">
      <c r="A11" s="14"/>
      <c r="B11" s="11" t="s">
        <v>14</v>
      </c>
      <c r="C11" s="15"/>
      <c r="D11" s="15"/>
      <c r="E11" s="17">
        <f>E5+E6+E7+E8+E9+E10</f>
        <v>168.61</v>
      </c>
      <c r="F11" s="17">
        <f>F5+F6+F7+F8+F9+F10</f>
        <v>168.61</v>
      </c>
    </row>
    <row r="12" spans="1:6" x14ac:dyDescent="0.25">
      <c r="A12" s="18"/>
      <c r="B12" s="19" t="s">
        <v>15</v>
      </c>
      <c r="C12" s="20"/>
      <c r="D12" s="20"/>
      <c r="E12" s="21">
        <f>E13+E14+E18+E19+E15+E16+E17+0.01</f>
        <v>1358.44</v>
      </c>
      <c r="F12" s="21">
        <f>F13+F18+F14+F19</f>
        <v>1329.8100000000002</v>
      </c>
    </row>
    <row r="13" spans="1:6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1148.9000000000001</v>
      </c>
      <c r="F13" s="22">
        <v>1148.9100000000001</v>
      </c>
    </row>
    <row r="14" spans="1:6" ht="31.5" x14ac:dyDescent="0.25">
      <c r="A14" s="18"/>
      <c r="B14" s="26" t="s">
        <v>17</v>
      </c>
      <c r="C14" s="20"/>
      <c r="D14" s="20"/>
      <c r="E14" s="21">
        <f>F14+I14+L14+O14+R14+U14+X14+AA14+AG14+AD14+0.01</f>
        <v>54.489999999999995</v>
      </c>
      <c r="F14" s="22">
        <v>54.48</v>
      </c>
    </row>
    <row r="15" spans="1:6" x14ac:dyDescent="0.25">
      <c r="A15" s="18"/>
      <c r="B15" s="26" t="s">
        <v>18</v>
      </c>
      <c r="C15" s="20"/>
      <c r="D15" s="20"/>
      <c r="E15" s="21">
        <f>F15+I15+L15+O15+R15+U15+X15+AA15+AG15+AD15</f>
        <v>2.78</v>
      </c>
      <c r="F15" s="27">
        <v>2.78</v>
      </c>
    </row>
    <row r="16" spans="1:6" x14ac:dyDescent="0.25">
      <c r="A16" s="18"/>
      <c r="B16" s="26" t="s">
        <v>19</v>
      </c>
      <c r="C16" s="20"/>
      <c r="D16" s="20"/>
      <c r="E16" s="21">
        <f>F16+I16+L16+O16+R16+U16+X16+AA16+AG16+AD16</f>
        <v>12.89</v>
      </c>
      <c r="F16" s="27">
        <v>12.89</v>
      </c>
    </row>
    <row r="17" spans="1:6" x14ac:dyDescent="0.25">
      <c r="A17" s="18"/>
      <c r="B17" s="26" t="s">
        <v>20</v>
      </c>
      <c r="C17" s="20"/>
      <c r="D17" s="20"/>
      <c r="E17" s="21">
        <f>F17+I17+L17+O17+R17+U17+X17+AA17+AG17+AD17-0.01</f>
        <v>5.32</v>
      </c>
      <c r="F17" s="27">
        <v>5.33</v>
      </c>
    </row>
    <row r="18" spans="1:6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</row>
    <row r="19" spans="1:6" x14ac:dyDescent="0.25">
      <c r="A19" s="33"/>
      <c r="B19" s="34" t="s">
        <v>22</v>
      </c>
      <c r="C19" s="35"/>
      <c r="D19" s="35"/>
      <c r="E19" s="36">
        <f>E20+E21+E22+E23+E24+E25+E27+E28+E26+E29</f>
        <v>134.05000000000001</v>
      </c>
      <c r="F19" s="36">
        <f>F20+F21+F22+F23+F24+F25+F27+F28+F26</f>
        <v>126.42</v>
      </c>
    </row>
    <row r="20" spans="1:6" ht="30" x14ac:dyDescent="0.25">
      <c r="A20" s="37"/>
      <c r="B20" s="38" t="s">
        <v>23</v>
      </c>
      <c r="C20" s="39"/>
      <c r="D20" s="39"/>
      <c r="E20" s="40">
        <f>F20+I20+L20+O20+R20+U20+X20+AA20+AG20+AD20</f>
        <v>112.83</v>
      </c>
      <c r="F20" s="41">
        <v>112.83</v>
      </c>
    </row>
    <row r="21" spans="1:6" ht="30" x14ac:dyDescent="0.25">
      <c r="A21" s="37"/>
      <c r="B21" s="42" t="s">
        <v>24</v>
      </c>
      <c r="C21" s="39"/>
      <c r="D21" s="39"/>
      <c r="E21" s="40">
        <f>F21+I21+L21+O21+R21+U21+X21+AA21+AG21+AD21+0.01</f>
        <v>7.63</v>
      </c>
      <c r="F21" s="41">
        <v>7.62</v>
      </c>
    </row>
    <row r="22" spans="1:6" x14ac:dyDescent="0.25">
      <c r="A22" s="37"/>
      <c r="B22" s="42" t="s">
        <v>25</v>
      </c>
      <c r="C22" s="39"/>
      <c r="D22" s="39"/>
      <c r="E22" s="40">
        <f>F22+I22+L22+O22+R22+U22+X22+AA22+AG22+AD22</f>
        <v>0.72</v>
      </c>
      <c r="F22" s="41">
        <v>0.72</v>
      </c>
    </row>
    <row r="23" spans="1:6" x14ac:dyDescent="0.25">
      <c r="A23" s="37"/>
      <c r="B23" s="43" t="s">
        <v>26</v>
      </c>
      <c r="C23" s="39"/>
      <c r="D23" s="39"/>
      <c r="E23" s="40">
        <f>F23+I23+L23+O23+R23+U23+X23+AA23+AG23+AD1</f>
        <v>0</v>
      </c>
      <c r="F23" s="41"/>
    </row>
    <row r="24" spans="1:6" x14ac:dyDescent="0.25">
      <c r="A24" s="44"/>
      <c r="B24" s="38" t="s">
        <v>27</v>
      </c>
      <c r="C24" s="45"/>
      <c r="D24" s="45"/>
      <c r="E24" s="40">
        <f>F24+I24+L24+O24+R24+U24+X24+AA24+AD24</f>
        <v>0.76</v>
      </c>
      <c r="F24" s="46">
        <v>0.76</v>
      </c>
    </row>
    <row r="25" spans="1:6" ht="30" x14ac:dyDescent="0.25">
      <c r="A25" s="37"/>
      <c r="B25" s="38" t="s">
        <v>28</v>
      </c>
      <c r="C25" s="45"/>
      <c r="D25" s="45"/>
      <c r="E25" s="40">
        <f>F25+I25+L25+O25+R25+U25+X25+AA25+AG25</f>
        <v>0.6</v>
      </c>
      <c r="F25" s="41">
        <v>0.6</v>
      </c>
    </row>
    <row r="26" spans="1:6" x14ac:dyDescent="0.25">
      <c r="A26" s="37"/>
      <c r="B26" s="38" t="s">
        <v>29</v>
      </c>
      <c r="C26" s="45"/>
      <c r="D26" s="45"/>
      <c r="E26" s="40">
        <f>F26+I26+L26+O26+R26+U26+X26+AA26+AD26+AG26</f>
        <v>3.2</v>
      </c>
      <c r="F26" s="41">
        <v>3.2</v>
      </c>
    </row>
    <row r="27" spans="1:6" x14ac:dyDescent="0.25">
      <c r="A27" s="47"/>
      <c r="B27" s="42" t="s">
        <v>30</v>
      </c>
      <c r="C27" s="39"/>
      <c r="D27" s="39"/>
      <c r="E27" s="40">
        <f>F27+I27+L27+O27+R27+U27+X27+AA27+AD27-0.01</f>
        <v>0.67999999999999994</v>
      </c>
      <c r="F27" s="41">
        <v>0.69</v>
      </c>
    </row>
    <row r="28" spans="1:6" x14ac:dyDescent="0.25">
      <c r="A28" s="47"/>
      <c r="B28" s="48" t="s">
        <v>31</v>
      </c>
      <c r="C28" s="39"/>
      <c r="D28" s="39"/>
      <c r="E28" s="40">
        <f>AA28</f>
        <v>0</v>
      </c>
      <c r="F28" s="41"/>
    </row>
    <row r="29" spans="1:6" x14ac:dyDescent="0.25">
      <c r="A29" s="47"/>
      <c r="B29" s="48" t="s">
        <v>32</v>
      </c>
      <c r="C29" s="39"/>
      <c r="D29" s="39"/>
      <c r="E29" s="40">
        <f>F29+I29+L29+O29+R29+U29+X29+AA29+AD29-0.01</f>
        <v>7.63</v>
      </c>
      <c r="F29" s="41">
        <v>7.64</v>
      </c>
    </row>
    <row r="30" spans="1:6" x14ac:dyDescent="0.25">
      <c r="A30" s="49"/>
      <c r="B30" s="50" t="s">
        <v>33</v>
      </c>
      <c r="C30" s="51"/>
      <c r="D30" s="51"/>
      <c r="E30" s="52">
        <f t="shared" ref="E30" si="0">E12/E31*100</f>
        <v>99.62232049223006</v>
      </c>
      <c r="F30" s="52">
        <f>F12/F31*100</f>
        <v>99.679929239625835</v>
      </c>
    </row>
    <row r="31" spans="1:6" x14ac:dyDescent="0.25">
      <c r="A31" s="18"/>
      <c r="B31" s="19" t="s">
        <v>34</v>
      </c>
      <c r="C31" s="20"/>
      <c r="D31" s="20"/>
      <c r="E31" s="21">
        <f>E32+E33+E37+E38+E34+E35+E36-0.01</f>
        <v>1363.5900000000001</v>
      </c>
      <c r="F31" s="21">
        <f>F32+F33+F37+F38</f>
        <v>1334.08</v>
      </c>
    </row>
    <row r="32" spans="1:6" ht="31.5" x14ac:dyDescent="0.25">
      <c r="A32" s="53" t="s">
        <v>35</v>
      </c>
      <c r="B32" s="23" t="s">
        <v>16</v>
      </c>
      <c r="C32" s="22"/>
      <c r="D32" s="22"/>
      <c r="E32" s="21">
        <f t="shared" ref="E32:E37" si="1">F32+I32+L32+O32+R32+U32+X32+AA32+AG32+AD32</f>
        <v>1154.8</v>
      </c>
      <c r="F32" s="54">
        <v>1154.8</v>
      </c>
    </row>
    <row r="33" spans="1:6" ht="31.5" x14ac:dyDescent="0.25">
      <c r="A33" s="55"/>
      <c r="B33" s="26" t="s">
        <v>17</v>
      </c>
      <c r="C33" s="56"/>
      <c r="D33" s="56"/>
      <c r="E33" s="21">
        <f t="shared" si="1"/>
        <v>56.78</v>
      </c>
      <c r="F33" s="57">
        <v>56.78</v>
      </c>
    </row>
    <row r="34" spans="1:6" x14ac:dyDescent="0.25">
      <c r="A34" s="18"/>
      <c r="B34" s="26" t="s">
        <v>18</v>
      </c>
      <c r="C34" s="20"/>
      <c r="D34" s="20"/>
      <c r="E34" s="21">
        <f t="shared" si="1"/>
        <v>2.9</v>
      </c>
      <c r="F34" s="57">
        <v>2.9</v>
      </c>
    </row>
    <row r="35" spans="1:6" x14ac:dyDescent="0.25">
      <c r="A35" s="18"/>
      <c r="B35" s="26" t="s">
        <v>19</v>
      </c>
      <c r="C35" s="20"/>
      <c r="D35" s="20"/>
      <c r="E35" s="21">
        <f t="shared" si="1"/>
        <v>13.44</v>
      </c>
      <c r="F35" s="57">
        <v>13.44</v>
      </c>
    </row>
    <row r="36" spans="1:6" x14ac:dyDescent="0.25">
      <c r="A36" s="18"/>
      <c r="B36" s="26" t="s">
        <v>20</v>
      </c>
      <c r="C36" s="20"/>
      <c r="D36" s="20"/>
      <c r="E36" s="21">
        <f t="shared" si="1"/>
        <v>5.55</v>
      </c>
      <c r="F36" s="57">
        <v>5.55</v>
      </c>
    </row>
    <row r="37" spans="1:6" ht="31.5" x14ac:dyDescent="0.25">
      <c r="A37" s="58"/>
      <c r="B37" s="29" t="s">
        <v>21</v>
      </c>
      <c r="C37" s="59"/>
      <c r="D37" s="59"/>
      <c r="E37" s="31">
        <f t="shared" si="1"/>
        <v>0</v>
      </c>
      <c r="F37" s="60"/>
    </row>
    <row r="38" spans="1:6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130.13000000000002</v>
      </c>
      <c r="F38" s="36">
        <f>F39+F40+F41+F42+F43+F44+F46+F47+F45</f>
        <v>122.5</v>
      </c>
    </row>
    <row r="39" spans="1:6" ht="30" x14ac:dyDescent="0.25">
      <c r="A39" s="37"/>
      <c r="B39" s="38" t="s">
        <v>23</v>
      </c>
      <c r="C39" s="64"/>
      <c r="D39" s="64"/>
      <c r="E39" s="40">
        <f t="shared" ref="E39:E44" si="2">F39+I39+L39+O39+R39+U39+X39+AA39+AG39+AD39</f>
        <v>109.42</v>
      </c>
      <c r="F39" s="41">
        <v>109.42</v>
      </c>
    </row>
    <row r="40" spans="1:6" ht="30" x14ac:dyDescent="0.25">
      <c r="A40" s="37"/>
      <c r="B40" s="42" t="s">
        <v>24</v>
      </c>
      <c r="C40" s="64"/>
      <c r="D40" s="64"/>
      <c r="E40" s="40">
        <f>F40+I40+L40+O40+R40+U40+X40+AA40+AG40+AD40+0.01</f>
        <v>7.12</v>
      </c>
      <c r="F40" s="41">
        <v>7.11</v>
      </c>
    </row>
    <row r="41" spans="1:6" x14ac:dyDescent="0.25">
      <c r="A41" s="37"/>
      <c r="B41" s="42" t="s">
        <v>25</v>
      </c>
      <c r="C41" s="64"/>
      <c r="D41" s="64"/>
      <c r="E41" s="40">
        <f t="shared" si="2"/>
        <v>0.72</v>
      </c>
      <c r="F41" s="41">
        <v>0.72</v>
      </c>
    </row>
    <row r="42" spans="1:6" x14ac:dyDescent="0.25">
      <c r="A42" s="37"/>
      <c r="B42" s="43" t="s">
        <v>26</v>
      </c>
      <c r="C42" s="64"/>
      <c r="D42" s="64"/>
      <c r="E42" s="40">
        <f t="shared" si="2"/>
        <v>0</v>
      </c>
      <c r="F42" s="41"/>
    </row>
    <row r="43" spans="1:6" x14ac:dyDescent="0.25">
      <c r="A43" s="44"/>
      <c r="B43" s="38" t="s">
        <v>27</v>
      </c>
      <c r="C43" s="47"/>
      <c r="D43" s="47"/>
      <c r="E43" s="40">
        <f t="shared" si="2"/>
        <v>0.76</v>
      </c>
      <c r="F43" s="46">
        <v>0.76</v>
      </c>
    </row>
    <row r="44" spans="1:6" ht="30" x14ac:dyDescent="0.25">
      <c r="A44" s="37"/>
      <c r="B44" s="38" t="s">
        <v>28</v>
      </c>
      <c r="C44" s="47"/>
      <c r="D44" s="47"/>
      <c r="E44" s="40">
        <f t="shared" si="2"/>
        <v>0.6</v>
      </c>
      <c r="F44" s="41">
        <v>0.6</v>
      </c>
    </row>
    <row r="45" spans="1:6" x14ac:dyDescent="0.25">
      <c r="A45" s="37"/>
      <c r="B45" s="38" t="s">
        <v>29</v>
      </c>
      <c r="C45" s="47"/>
      <c r="D45" s="47"/>
      <c r="E45" s="40">
        <f>F45+I45+L45+O45+R45+U45+X45+AA45+AD45+AG45</f>
        <v>3.2</v>
      </c>
      <c r="F45" s="41">
        <v>3.2</v>
      </c>
    </row>
    <row r="46" spans="1:6" x14ac:dyDescent="0.25">
      <c r="A46" s="37"/>
      <c r="B46" s="42" t="s">
        <v>30</v>
      </c>
      <c r="C46" s="64"/>
      <c r="D46" s="64"/>
      <c r="E46" s="40">
        <f>F46+I46+L46+O46+R46+U46+X46+AA46+AG46+AD46-0.01</f>
        <v>0.67999999999999994</v>
      </c>
      <c r="F46" s="41">
        <v>0.69</v>
      </c>
    </row>
    <row r="47" spans="1:6" x14ac:dyDescent="0.25">
      <c r="A47" s="47"/>
      <c r="B47" s="48" t="s">
        <v>31</v>
      </c>
      <c r="C47" s="64"/>
      <c r="D47" s="64"/>
      <c r="E47" s="40">
        <f>AA47</f>
        <v>0</v>
      </c>
      <c r="F47" s="41"/>
    </row>
    <row r="48" spans="1:6" x14ac:dyDescent="0.25">
      <c r="A48" s="47"/>
      <c r="B48" s="48" t="s">
        <v>32</v>
      </c>
      <c r="C48" s="64"/>
      <c r="D48" s="64"/>
      <c r="E48" s="40">
        <f>F48+I48+L48+O48+R48+U48+X48+AA48+AD48-0.01</f>
        <v>7.63</v>
      </c>
      <c r="F48" s="41">
        <v>7.64</v>
      </c>
    </row>
    <row r="49" spans="1:6" x14ac:dyDescent="0.25">
      <c r="A49" s="65"/>
      <c r="B49" s="66" t="s">
        <v>37</v>
      </c>
      <c r="C49" s="67"/>
      <c r="D49" s="67"/>
      <c r="E49" s="68">
        <f>E50+E96+E115+E116+E117+E118+E119+1.62</f>
        <v>1085.81</v>
      </c>
      <c r="F49" s="68">
        <f t="shared" ref="F49" si="3">F50+F96+F115+F116+F117+F118+F119</f>
        <v>1084.2800000000002</v>
      </c>
    </row>
    <row r="50" spans="1:6" ht="20.25" x14ac:dyDescent="0.25">
      <c r="A50" s="65"/>
      <c r="B50" s="69" t="s">
        <v>38</v>
      </c>
      <c r="C50" s="67"/>
      <c r="D50" s="67"/>
      <c r="E50" s="68">
        <f>E51+E52+E53+E54+E55+E56+E71+E88+0.01</f>
        <v>718.28</v>
      </c>
      <c r="F50" s="68">
        <f>F51+F52+F53+F54+F55+F56+F71+F88</f>
        <v>718.38</v>
      </c>
    </row>
    <row r="51" spans="1:6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180.12</v>
      </c>
      <c r="F51" s="47">
        <v>180.12</v>
      </c>
    </row>
    <row r="52" spans="1:6" x14ac:dyDescent="0.25">
      <c r="A52" s="70"/>
      <c r="B52" s="71"/>
      <c r="C52" s="73">
        <v>273.04000000000002</v>
      </c>
      <c r="D52" s="74">
        <v>0.77</v>
      </c>
      <c r="E52" s="72"/>
      <c r="F52" s="47"/>
    </row>
    <row r="53" spans="1:6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282.45</v>
      </c>
      <c r="F53" s="47">
        <v>282.45999999999998</v>
      </c>
    </row>
    <row r="54" spans="1:6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62.45</v>
      </c>
      <c r="F54" s="47">
        <v>62.43</v>
      </c>
    </row>
    <row r="55" spans="1:6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34.9</v>
      </c>
      <c r="F55" s="47">
        <v>34.9</v>
      </c>
    </row>
    <row r="56" spans="1:6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44.42</v>
      </c>
      <c r="F56" s="80">
        <f>F57+F58+F59+F60+F61+F70+F62+F63+F64+F65+F66+F67+F68+F69</f>
        <v>44.53</v>
      </c>
    </row>
    <row r="57" spans="1:6" x14ac:dyDescent="0.25">
      <c r="A57" s="81"/>
      <c r="B57" s="42" t="s">
        <v>45</v>
      </c>
      <c r="C57" s="82"/>
      <c r="D57" s="82"/>
      <c r="E57" s="47">
        <f>F57+I57+L57+O57+R57+U57+X57+AA57+AG57</f>
        <v>0</v>
      </c>
      <c r="F57" s="45"/>
    </row>
    <row r="58" spans="1:6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0</v>
      </c>
      <c r="F58" s="47"/>
    </row>
    <row r="59" spans="1:6" x14ac:dyDescent="0.25">
      <c r="A59" s="81"/>
      <c r="B59" s="83" t="s">
        <v>47</v>
      </c>
      <c r="C59" s="47"/>
      <c r="D59" s="47"/>
      <c r="E59" s="47">
        <f>F59+I59+L59+O59+R59+U59+X59+AA59+AG59+AD59</f>
        <v>0</v>
      </c>
      <c r="F59" s="84"/>
    </row>
    <row r="60" spans="1:6" x14ac:dyDescent="0.25">
      <c r="A60" s="81"/>
      <c r="B60" s="83" t="s">
        <v>48</v>
      </c>
      <c r="C60" s="47"/>
      <c r="D60" s="47"/>
      <c r="E60" s="47">
        <f>F60+I60+L60+O60+R60+U60+X60+AA60+AG60+AD60</f>
        <v>22.03</v>
      </c>
      <c r="F60" s="47">
        <v>22.03</v>
      </c>
    </row>
    <row r="61" spans="1:6" x14ac:dyDescent="0.25">
      <c r="A61" s="81"/>
      <c r="B61" s="83" t="s">
        <v>49</v>
      </c>
      <c r="C61" s="47"/>
      <c r="D61" s="47"/>
      <c r="E61" s="47">
        <f>F61+I61+L61+O61+R61+U61+X61+AA61+AG61+AD61</f>
        <v>0</v>
      </c>
      <c r="F61" s="47"/>
    </row>
    <row r="62" spans="1:6" x14ac:dyDescent="0.25">
      <c r="A62" s="81"/>
      <c r="B62" s="83" t="s">
        <v>50</v>
      </c>
      <c r="C62" s="47"/>
      <c r="D62" s="47"/>
      <c r="E62" s="47">
        <f>F62+I62+L62+O62+R62+U62+X62+AA62+AD62+AG62</f>
        <v>0</v>
      </c>
      <c r="F62" s="84"/>
    </row>
    <row r="63" spans="1:6" x14ac:dyDescent="0.25">
      <c r="A63" s="81"/>
      <c r="B63" s="83" t="s">
        <v>51</v>
      </c>
      <c r="C63" s="47"/>
      <c r="D63" s="47"/>
      <c r="E63" s="47">
        <f>F63+I63+L63+O63+R63+U63+X63+AA63+AD63</f>
        <v>0</v>
      </c>
      <c r="F63" s="84"/>
    </row>
    <row r="64" spans="1:6" x14ac:dyDescent="0.25">
      <c r="A64" s="81"/>
      <c r="B64" s="83" t="s">
        <v>52</v>
      </c>
      <c r="C64" s="47"/>
      <c r="D64" s="47"/>
      <c r="E64" s="47">
        <f>AD64</f>
        <v>0</v>
      </c>
      <c r="F64" s="84"/>
    </row>
    <row r="65" spans="1:6" x14ac:dyDescent="0.25">
      <c r="A65" s="81"/>
      <c r="B65" s="83" t="s">
        <v>53</v>
      </c>
      <c r="C65" s="47"/>
      <c r="D65" s="47"/>
      <c r="E65" s="47">
        <f>AA65</f>
        <v>0</v>
      </c>
      <c r="F65" s="84"/>
    </row>
    <row r="66" spans="1:6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</row>
    <row r="67" spans="1:6" x14ac:dyDescent="0.25">
      <c r="A67" s="81"/>
      <c r="B67" s="83" t="s">
        <v>55</v>
      </c>
      <c r="C67" s="47"/>
      <c r="D67" s="47"/>
      <c r="E67" s="47">
        <f>AD67</f>
        <v>0</v>
      </c>
      <c r="F67" s="47"/>
    </row>
    <row r="68" spans="1:6" x14ac:dyDescent="0.25">
      <c r="A68" s="81"/>
      <c r="B68" s="83" t="s">
        <v>56</v>
      </c>
      <c r="C68" s="47"/>
      <c r="D68" s="47"/>
      <c r="E68" s="47">
        <f>AD68</f>
        <v>0</v>
      </c>
      <c r="F68" s="47"/>
    </row>
    <row r="69" spans="1:6" x14ac:dyDescent="0.25">
      <c r="A69" s="81"/>
      <c r="B69" s="83" t="s">
        <v>57</v>
      </c>
      <c r="C69" s="47"/>
      <c r="D69" s="47"/>
      <c r="E69" s="47">
        <f>AD69</f>
        <v>0</v>
      </c>
      <c r="F69" s="47"/>
    </row>
    <row r="70" spans="1:6" x14ac:dyDescent="0.25">
      <c r="A70" s="81"/>
      <c r="B70" s="83" t="s">
        <v>58</v>
      </c>
      <c r="C70" s="47"/>
      <c r="D70" s="47"/>
      <c r="E70" s="47">
        <f>F70+I70+L70+O70+R70+U70+X70+AA70+AG70</f>
        <v>0</v>
      </c>
      <c r="F70" s="47"/>
    </row>
    <row r="71" spans="1:6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91.199999999999989</v>
      </c>
      <c r="F71" s="80">
        <f>F72+F74+F75+F77+F78+F80+F81+F83+F87+F73+F76+F79+F82+F86</f>
        <v>91.210000000000008</v>
      </c>
    </row>
    <row r="72" spans="1:6" x14ac:dyDescent="0.25">
      <c r="A72" s="70"/>
      <c r="B72" s="86" t="s">
        <v>60</v>
      </c>
      <c r="C72" s="84"/>
      <c r="D72" s="84"/>
      <c r="E72" s="72">
        <f>F72+I72+L72+O72+R72+U72+X72+AA72+AG72+AD72</f>
        <v>9.92</v>
      </c>
      <c r="F72" s="47">
        <v>9.92</v>
      </c>
    </row>
    <row r="73" spans="1:6" x14ac:dyDescent="0.25">
      <c r="A73" s="70"/>
      <c r="B73" s="86" t="s">
        <v>61</v>
      </c>
      <c r="C73" s="84"/>
      <c r="D73" s="84"/>
      <c r="E73" s="72">
        <f>F73+I73+L73+O73+R73+U73+X73+AA73+AD73+AG73</f>
        <v>4.8</v>
      </c>
      <c r="F73" s="47">
        <v>4.8</v>
      </c>
    </row>
    <row r="74" spans="1:6" x14ac:dyDescent="0.25">
      <c r="A74" s="70"/>
      <c r="B74" s="87" t="s">
        <v>62</v>
      </c>
      <c r="C74" s="87"/>
      <c r="D74" s="87"/>
      <c r="E74" s="72">
        <f>F74+I74+L74+O74+R74+U74+X74+AA74+AD74</f>
        <v>14.73</v>
      </c>
      <c r="F74" s="47">
        <v>14.73</v>
      </c>
    </row>
    <row r="75" spans="1:6" x14ac:dyDescent="0.25">
      <c r="A75" s="70"/>
      <c r="B75" s="87" t="s">
        <v>63</v>
      </c>
      <c r="C75" s="87"/>
      <c r="D75" s="87"/>
      <c r="E75" s="72">
        <f>F75+I75+L75+O75+R75+U75+X75+AA75+AG75+AD75</f>
        <v>3.06</v>
      </c>
      <c r="F75" s="47">
        <v>3.06</v>
      </c>
    </row>
    <row r="76" spans="1:6" x14ac:dyDescent="0.25">
      <c r="A76" s="70"/>
      <c r="B76" s="87" t="s">
        <v>64</v>
      </c>
      <c r="C76" s="87"/>
      <c r="D76" s="87"/>
      <c r="E76" s="72">
        <f>I76+F76+L76+O76+R76+U76+X76+AA76+AD76+AG76</f>
        <v>10.4</v>
      </c>
      <c r="F76" s="47">
        <v>10.4</v>
      </c>
    </row>
    <row r="77" spans="1:6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</row>
    <row r="78" spans="1:6" x14ac:dyDescent="0.25">
      <c r="A78" s="70"/>
      <c r="B78" s="86" t="s">
        <v>66</v>
      </c>
      <c r="C78" s="84"/>
      <c r="D78" s="47"/>
      <c r="E78" s="72">
        <f>F78+I78+L78+O78+R78+U78+X78+AA78+AG78+AD78</f>
        <v>1.52</v>
      </c>
      <c r="F78" s="47">
        <v>1.52</v>
      </c>
    </row>
    <row r="79" spans="1:6" x14ac:dyDescent="0.25">
      <c r="A79" s="70"/>
      <c r="B79" s="86" t="s">
        <v>67</v>
      </c>
      <c r="C79" s="84"/>
      <c r="D79" s="47"/>
      <c r="E79" s="72">
        <f>F79+I79+L79+O79+R79+U79+X79+AA79+AD79+AG79</f>
        <v>0.23</v>
      </c>
      <c r="F79" s="47">
        <v>0.23</v>
      </c>
    </row>
    <row r="80" spans="1:6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</row>
    <row r="81" spans="1:6" x14ac:dyDescent="0.25">
      <c r="A81" s="70"/>
      <c r="B81" s="88" t="s">
        <v>69</v>
      </c>
      <c r="C81" s="47"/>
      <c r="D81" s="47"/>
      <c r="E81" s="72">
        <f>F81+I81+L81+O81+R81+U81+X81+AA81+AG81+AD81</f>
        <v>0</v>
      </c>
      <c r="F81" s="47"/>
    </row>
    <row r="82" spans="1:6" x14ac:dyDescent="0.25">
      <c r="A82" s="70"/>
      <c r="B82" s="88" t="s">
        <v>70</v>
      </c>
      <c r="C82" s="47"/>
      <c r="D82" s="47"/>
      <c r="E82" s="72">
        <f>F82+I82+L82+O82+R82+U82+X82+AA82+AD82+AG82</f>
        <v>3.17</v>
      </c>
      <c r="F82" s="47">
        <v>3.17</v>
      </c>
    </row>
    <row r="83" spans="1:6" x14ac:dyDescent="0.25">
      <c r="A83" s="70"/>
      <c r="B83" s="83" t="s">
        <v>71</v>
      </c>
      <c r="C83" s="72"/>
      <c r="D83" s="72"/>
      <c r="E83" s="72">
        <f>F83+I83+L83+O83+R83+U83+X83+AA83+AG83+AD83</f>
        <v>1.98</v>
      </c>
      <c r="F83" s="47">
        <v>1.98</v>
      </c>
    </row>
    <row r="84" spans="1:6" x14ac:dyDescent="0.25">
      <c r="A84" s="70"/>
      <c r="B84" s="83"/>
      <c r="C84" s="72"/>
      <c r="D84" s="72"/>
      <c r="E84" s="72"/>
      <c r="F84" s="47"/>
    </row>
    <row r="85" spans="1:6" x14ac:dyDescent="0.25">
      <c r="A85" s="70"/>
      <c r="B85" s="83"/>
      <c r="C85" s="72"/>
      <c r="D85" s="72"/>
      <c r="E85" s="72"/>
      <c r="F85" s="47"/>
    </row>
    <row r="86" spans="1:6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</row>
    <row r="87" spans="1:6" x14ac:dyDescent="0.25">
      <c r="A87" s="70"/>
      <c r="B87" s="83" t="s">
        <v>73</v>
      </c>
      <c r="C87" s="72"/>
      <c r="D87" s="72"/>
      <c r="E87" s="72">
        <f>F87+I87+L87+O87+R87+U87+X87+AA87+AG87+AD87</f>
        <v>41.4</v>
      </c>
      <c r="F87" s="47">
        <v>41.4</v>
      </c>
    </row>
    <row r="88" spans="1:6" x14ac:dyDescent="0.25">
      <c r="A88" s="76">
        <v>7</v>
      </c>
      <c r="B88" s="89" t="s">
        <v>74</v>
      </c>
      <c r="C88" s="80"/>
      <c r="D88" s="80"/>
      <c r="E88" s="80">
        <f>E89+E95</f>
        <v>22.73</v>
      </c>
      <c r="F88" s="80">
        <f>F89+F95</f>
        <v>22.73</v>
      </c>
    </row>
    <row r="89" spans="1:6" x14ac:dyDescent="0.25">
      <c r="A89" s="70"/>
      <c r="B89" s="88" t="s">
        <v>75</v>
      </c>
      <c r="C89" s="47"/>
      <c r="D89" s="47"/>
      <c r="E89" s="72">
        <f>F89+I89+L89+O89+R89+U89+X89+AA89+AD89</f>
        <v>21.45</v>
      </c>
      <c r="F89" s="47">
        <v>21.45</v>
      </c>
    </row>
    <row r="90" spans="1:6" x14ac:dyDescent="0.25">
      <c r="A90" s="70"/>
      <c r="B90" s="86" t="s">
        <v>76</v>
      </c>
      <c r="C90" s="84"/>
      <c r="D90" s="47"/>
      <c r="E90" s="72">
        <f>F90+I90+L90+O90+R90+U90+X90+AA90+AG90+AD90</f>
        <v>1.58</v>
      </c>
      <c r="F90" s="47">
        <v>1.58</v>
      </c>
    </row>
    <row r="91" spans="1:6" x14ac:dyDescent="0.25">
      <c r="A91" s="70"/>
      <c r="B91" s="87" t="s">
        <v>77</v>
      </c>
      <c r="C91" s="87"/>
      <c r="D91" s="87"/>
      <c r="E91" s="72">
        <f>F91+I91+L91+O91+R91+U91+X91+AA91+AG91+AD91</f>
        <v>14.47</v>
      </c>
      <c r="F91" s="47">
        <v>14.47</v>
      </c>
    </row>
    <row r="92" spans="1:6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</row>
    <row r="93" spans="1:6" x14ac:dyDescent="0.25">
      <c r="A93" s="70"/>
      <c r="B93" s="83" t="s">
        <v>79</v>
      </c>
      <c r="C93" s="72"/>
      <c r="D93" s="72"/>
      <c r="E93" s="72">
        <f>F93+I93+L93+O93+R93+U93+X93+AA93+AD93+AG93</f>
        <v>2.16</v>
      </c>
      <c r="F93" s="47">
        <v>2.16</v>
      </c>
    </row>
    <row r="94" spans="1:6" x14ac:dyDescent="0.25">
      <c r="A94" s="70"/>
      <c r="B94" s="83" t="s">
        <v>80</v>
      </c>
      <c r="C94" s="72"/>
      <c r="D94" s="72"/>
      <c r="E94" s="72">
        <f>F94+I94+L94+O94+R94+U94+X94+AA94+AD94+AG94</f>
        <v>3.26</v>
      </c>
      <c r="F94" s="47">
        <v>3.26</v>
      </c>
    </row>
    <row r="95" spans="1:6" x14ac:dyDescent="0.25">
      <c r="A95" s="70"/>
      <c r="B95" s="88" t="s">
        <v>81</v>
      </c>
      <c r="C95" s="47"/>
      <c r="D95" s="47"/>
      <c r="E95" s="72">
        <f>F95+I95+L95+O95+R95+U95+X95+AA95+AD95+AG95</f>
        <v>1.28</v>
      </c>
      <c r="F95" s="47">
        <v>1.28</v>
      </c>
    </row>
    <row r="96" spans="1:6" x14ac:dyDescent="0.25">
      <c r="A96" s="76">
        <v>8</v>
      </c>
      <c r="B96" s="90" t="s">
        <v>82</v>
      </c>
      <c r="C96" s="91"/>
      <c r="D96" s="91"/>
      <c r="E96" s="80">
        <f>E97+E98+E99+E100+E102</f>
        <v>269</v>
      </c>
      <c r="F96" s="80">
        <f>F97+F98+F99+F100+F102</f>
        <v>268.99</v>
      </c>
    </row>
    <row r="97" spans="1:6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49.28</v>
      </c>
      <c r="F97" s="47">
        <v>49.27</v>
      </c>
    </row>
    <row r="98" spans="1:6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167.4</v>
      </c>
      <c r="F98" s="47">
        <v>167.4</v>
      </c>
    </row>
    <row r="99" spans="1:6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43.46</v>
      </c>
      <c r="F99" s="47">
        <v>43.46</v>
      </c>
    </row>
    <row r="100" spans="1:6" x14ac:dyDescent="0.25">
      <c r="A100" s="76">
        <v>12</v>
      </c>
      <c r="B100" s="77" t="s">
        <v>86</v>
      </c>
      <c r="C100" s="79"/>
      <c r="D100" s="80"/>
      <c r="E100" s="80">
        <f>E101</f>
        <v>0.32</v>
      </c>
      <c r="F100" s="80">
        <f t="shared" ref="F100" si="4">F101</f>
        <v>0.32</v>
      </c>
    </row>
    <row r="101" spans="1:6" x14ac:dyDescent="0.25">
      <c r="A101" s="70"/>
      <c r="B101" s="87" t="s">
        <v>87</v>
      </c>
      <c r="C101" s="93"/>
      <c r="D101" s="94"/>
      <c r="E101" s="72">
        <f>F101+I101+L101+O101+R101+U101+X101+AA101+AG101+AD101</f>
        <v>0.32</v>
      </c>
      <c r="F101" s="47">
        <v>0.32</v>
      </c>
    </row>
    <row r="102" spans="1:6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8.5400000000000009</v>
      </c>
      <c r="F102" s="80">
        <f>F103+F104+F107+F108+F109+F110+F111+F112+F113+F106</f>
        <v>8.5400000000000009</v>
      </c>
    </row>
    <row r="103" spans="1:6" x14ac:dyDescent="0.25">
      <c r="A103" s="70"/>
      <c r="B103" s="88" t="s">
        <v>89</v>
      </c>
      <c r="C103" s="47"/>
      <c r="D103" s="47"/>
      <c r="E103" s="72">
        <f>F103+I103+L103+O103+R103+U103+X103+AA103+AG103+AD103</f>
        <v>0.6</v>
      </c>
      <c r="F103" s="47">
        <v>0.6</v>
      </c>
    </row>
    <row r="104" spans="1:6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2.0699999999999998</v>
      </c>
      <c r="F104" s="47">
        <v>2.0699999999999998</v>
      </c>
    </row>
    <row r="105" spans="1:6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</row>
    <row r="106" spans="1:6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</row>
    <row r="107" spans="1:6" ht="30" x14ac:dyDescent="0.25">
      <c r="A107" s="70"/>
      <c r="B107" s="88" t="s">
        <v>93</v>
      </c>
      <c r="C107" s="47"/>
      <c r="D107" s="47"/>
      <c r="E107" s="72">
        <f t="shared" ref="E107:E114" si="5">F107+I107+L107+O107+R107+U107+X107+AA107+AG107+AD107</f>
        <v>0</v>
      </c>
      <c r="F107" s="47"/>
    </row>
    <row r="108" spans="1:6" ht="30" x14ac:dyDescent="0.25">
      <c r="A108" s="70"/>
      <c r="B108" s="88" t="s">
        <v>94</v>
      </c>
      <c r="C108" s="47"/>
      <c r="D108" s="47"/>
      <c r="E108" s="72">
        <f t="shared" si="5"/>
        <v>2.2400000000000002</v>
      </c>
      <c r="F108" s="47">
        <v>2.2400000000000002</v>
      </c>
    </row>
    <row r="109" spans="1:6" x14ac:dyDescent="0.25">
      <c r="A109" s="70"/>
      <c r="B109" s="88" t="s">
        <v>95</v>
      </c>
      <c r="C109" s="47"/>
      <c r="D109" s="47"/>
      <c r="E109" s="72">
        <f t="shared" si="5"/>
        <v>0.4</v>
      </c>
      <c r="F109" s="47">
        <v>0.4</v>
      </c>
    </row>
    <row r="110" spans="1:6" x14ac:dyDescent="0.25">
      <c r="A110" s="70"/>
      <c r="B110" s="88" t="s">
        <v>96</v>
      </c>
      <c r="C110" s="47"/>
      <c r="D110" s="47"/>
      <c r="E110" s="72">
        <f t="shared" si="5"/>
        <v>1.1599999999999999</v>
      </c>
      <c r="F110" s="47">
        <v>1.1599999999999999</v>
      </c>
    </row>
    <row r="111" spans="1:6" x14ac:dyDescent="0.25">
      <c r="A111" s="70"/>
      <c r="B111" s="88" t="s">
        <v>97</v>
      </c>
      <c r="C111" s="47"/>
      <c r="D111" s="47"/>
      <c r="E111" s="72">
        <f t="shared" si="5"/>
        <v>1.44</v>
      </c>
      <c r="F111" s="47">
        <v>1.44</v>
      </c>
    </row>
    <row r="112" spans="1:6" x14ac:dyDescent="0.25">
      <c r="A112" s="70"/>
      <c r="B112" s="88" t="s">
        <v>98</v>
      </c>
      <c r="C112" s="47"/>
      <c r="D112" s="47"/>
      <c r="E112" s="72">
        <f t="shared" si="5"/>
        <v>0</v>
      </c>
      <c r="F112" s="47"/>
    </row>
    <row r="113" spans="1:6" x14ac:dyDescent="0.25">
      <c r="A113" s="70"/>
      <c r="B113" s="88" t="s">
        <v>99</v>
      </c>
      <c r="C113" s="47"/>
      <c r="D113" s="47"/>
      <c r="E113" s="72">
        <f t="shared" si="5"/>
        <v>0.63</v>
      </c>
      <c r="F113" s="47">
        <v>0.63</v>
      </c>
    </row>
    <row r="114" spans="1:6" ht="31.5" x14ac:dyDescent="0.25">
      <c r="A114" s="70">
        <v>14</v>
      </c>
      <c r="B114" s="96" t="s">
        <v>100</v>
      </c>
      <c r="C114" s="84"/>
      <c r="D114" s="47"/>
      <c r="E114" s="72">
        <f t="shared" si="5"/>
        <v>0</v>
      </c>
      <c r="F114" s="47"/>
    </row>
    <row r="115" spans="1:6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18.239999999999998</v>
      </c>
      <c r="F115" s="47">
        <v>18.239999999999998</v>
      </c>
    </row>
    <row r="116" spans="1:6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56.79</v>
      </c>
      <c r="F116" s="72">
        <v>56.78</v>
      </c>
    </row>
    <row r="117" spans="1:6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2.9</v>
      </c>
      <c r="F117" s="72">
        <v>2.9</v>
      </c>
    </row>
    <row r="118" spans="1:6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13.44</v>
      </c>
      <c r="F118" s="72">
        <v>13.44</v>
      </c>
    </row>
    <row r="119" spans="1:6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5.54</v>
      </c>
      <c r="F119" s="72">
        <v>5.55</v>
      </c>
    </row>
    <row r="120" spans="1:6" ht="29.25" x14ac:dyDescent="0.25">
      <c r="A120" s="98">
        <v>19</v>
      </c>
      <c r="B120" s="99" t="s">
        <v>106</v>
      </c>
      <c r="C120" s="100"/>
      <c r="D120" s="101"/>
      <c r="E120" s="101">
        <f>E31-E49+0.01</f>
        <v>277.79000000000019</v>
      </c>
      <c r="F120" s="101">
        <f t="shared" ref="F120" si="6">F31-F49</f>
        <v>249.79999999999973</v>
      </c>
    </row>
    <row r="121" spans="1:6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149.38999999999987</v>
      </c>
      <c r="F121" s="105">
        <f>F5+F32-F13</f>
        <v>149.38999999999987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sqref="A1:I1048576"/>
    </sheetView>
  </sheetViews>
  <sheetFormatPr defaultRowHeight="15.75" x14ac:dyDescent="0.25"/>
  <cols>
    <col min="1" max="1" width="7.85546875" style="106" customWidth="1"/>
    <col min="2" max="2" width="52.28515625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customWidth="1"/>
  </cols>
  <sheetData>
    <row r="1" spans="1:9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</row>
    <row r="2" spans="1:9" x14ac:dyDescent="0.25">
      <c r="A2" s="1"/>
      <c r="B2" s="5"/>
      <c r="C2" s="1"/>
      <c r="D2" s="1"/>
      <c r="E2" s="4"/>
      <c r="F2" s="4"/>
      <c r="G2" s="1"/>
      <c r="H2" s="1"/>
      <c r="I2" s="4"/>
    </row>
    <row r="3" spans="1:9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</row>
    <row r="4" spans="1:9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</row>
    <row r="5" spans="1:9" ht="49.5" x14ac:dyDescent="0.25">
      <c r="A5" s="10"/>
      <c r="B5" s="11" t="s">
        <v>8</v>
      </c>
      <c r="C5" s="12"/>
      <c r="D5" s="12"/>
      <c r="E5" s="13">
        <f>F5+I5+L5+O5+R5+U5+X5+AA5+AD5</f>
        <v>303.08000000000004</v>
      </c>
      <c r="F5" s="13">
        <v>143.5</v>
      </c>
      <c r="G5" s="13"/>
      <c r="H5" s="13"/>
      <c r="I5" s="13">
        <v>159.58000000000001</v>
      </c>
    </row>
    <row r="6" spans="1:9" ht="33" x14ac:dyDescent="0.25">
      <c r="A6" s="10"/>
      <c r="B6" s="11" t="s">
        <v>9</v>
      </c>
      <c r="C6" s="12"/>
      <c r="D6" s="12"/>
      <c r="E6" s="13">
        <f>F6+I6+L6+O6+R6+U6+X6+AA6+AD6+AG6</f>
        <v>16.489999999999998</v>
      </c>
      <c r="F6" s="13">
        <v>9.3699999999999992</v>
      </c>
      <c r="G6" s="13"/>
      <c r="H6" s="13"/>
      <c r="I6" s="13">
        <v>7.12</v>
      </c>
    </row>
    <row r="7" spans="1:9" ht="16.5" x14ac:dyDescent="0.25">
      <c r="A7" s="10"/>
      <c r="B7" s="11" t="s">
        <v>10</v>
      </c>
      <c r="C7" s="12"/>
      <c r="D7" s="12"/>
      <c r="E7" s="13">
        <f>F7+I7+L7+O7+R7+U7+X7+AA7+AD7+AG7</f>
        <v>0.77</v>
      </c>
      <c r="F7" s="13">
        <v>0.38</v>
      </c>
      <c r="G7" s="13"/>
      <c r="H7" s="13"/>
      <c r="I7" s="13">
        <v>0.39</v>
      </c>
    </row>
    <row r="8" spans="1:9" ht="16.5" x14ac:dyDescent="0.25">
      <c r="A8" s="10"/>
      <c r="B8" s="11" t="s">
        <v>11</v>
      </c>
      <c r="C8" s="12"/>
      <c r="D8" s="12"/>
      <c r="E8" s="13">
        <f>F8+I8+L8+O8+R8+U8+X8+AA8+AD8+AG8</f>
        <v>3.58</v>
      </c>
      <c r="F8" s="13">
        <v>1.78</v>
      </c>
      <c r="G8" s="13"/>
      <c r="H8" s="13"/>
      <c r="I8" s="13">
        <v>1.8</v>
      </c>
    </row>
    <row r="9" spans="1:9" ht="16.5" x14ac:dyDescent="0.25">
      <c r="A9" s="10"/>
      <c r="B9" s="11" t="s">
        <v>12</v>
      </c>
      <c r="C9" s="12"/>
      <c r="D9" s="12"/>
      <c r="E9" s="13">
        <f>F9+I9+L9+O9+R9+U9+X9+AA9+AD9+AG9</f>
        <v>1.49</v>
      </c>
      <c r="F9" s="13">
        <v>0.75</v>
      </c>
      <c r="G9" s="13"/>
      <c r="H9" s="13"/>
      <c r="I9" s="13">
        <v>0.74</v>
      </c>
    </row>
    <row r="10" spans="1:9" ht="33" x14ac:dyDescent="0.25">
      <c r="A10" s="14"/>
      <c r="B10" s="11" t="s">
        <v>13</v>
      </c>
      <c r="C10" s="15"/>
      <c r="D10" s="15"/>
      <c r="E10" s="16">
        <f>F10+I10+L10+O10+R10+U10+X10+AA10+AG10+AD10</f>
        <v>12.83</v>
      </c>
      <c r="F10" s="17">
        <v>12.83</v>
      </c>
      <c r="G10" s="17"/>
      <c r="H10" s="17"/>
      <c r="I10" s="17"/>
    </row>
    <row r="11" spans="1:9" ht="49.5" x14ac:dyDescent="0.25">
      <c r="A11" s="14"/>
      <c r="B11" s="11" t="s">
        <v>14</v>
      </c>
      <c r="C11" s="15"/>
      <c r="D11" s="15"/>
      <c r="E11" s="17">
        <f>E5+E6+E7+E8+E9+E10</f>
        <v>338.24</v>
      </c>
      <c r="F11" s="17">
        <f>F5+F6+F7+F8+F9+F10</f>
        <v>168.61</v>
      </c>
      <c r="G11" s="17">
        <f t="shared" ref="G11:H11" si="0">G5+G10</f>
        <v>0</v>
      </c>
      <c r="H11" s="17">
        <f t="shared" si="0"/>
        <v>0</v>
      </c>
      <c r="I11" s="17">
        <f>I5+I10+I6+I7+I8+I9</f>
        <v>169.63000000000002</v>
      </c>
    </row>
    <row r="12" spans="1:9" x14ac:dyDescent="0.25">
      <c r="A12" s="18"/>
      <c r="B12" s="19" t="s">
        <v>15</v>
      </c>
      <c r="C12" s="20"/>
      <c r="D12" s="20"/>
      <c r="E12" s="21">
        <f>E13+E14+E18+E19+E15+E16+E17+0.01</f>
        <v>3250.13</v>
      </c>
      <c r="F12" s="21">
        <f>F13+F18+F14+F19</f>
        <v>1329.8100000000002</v>
      </c>
      <c r="G12" s="21">
        <f t="shared" ref="G12:I12" si="1">G13+G18+G14+G19</f>
        <v>0</v>
      </c>
      <c r="H12" s="21">
        <f t="shared" si="1"/>
        <v>0</v>
      </c>
      <c r="I12" s="21">
        <f t="shared" si="1"/>
        <v>1853.74</v>
      </c>
    </row>
    <row r="13" spans="1:9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2673.6</v>
      </c>
      <c r="F13" s="22">
        <v>1148.9100000000001</v>
      </c>
      <c r="G13" s="109"/>
      <c r="H13" s="109"/>
      <c r="I13" s="22">
        <v>1524.7</v>
      </c>
    </row>
    <row r="14" spans="1:9" ht="31.5" x14ac:dyDescent="0.25">
      <c r="A14" s="18"/>
      <c r="B14" s="26" t="s">
        <v>17</v>
      </c>
      <c r="C14" s="20"/>
      <c r="D14" s="20"/>
      <c r="E14" s="21">
        <f>F14+I14+L14+O14+R14+U14+X14+AA14+AG14+AD14+0.01</f>
        <v>126.78000000000002</v>
      </c>
      <c r="F14" s="22">
        <v>54.48</v>
      </c>
      <c r="G14" s="109"/>
      <c r="H14" s="109"/>
      <c r="I14" s="22">
        <v>72.290000000000006</v>
      </c>
    </row>
    <row r="15" spans="1:9" x14ac:dyDescent="0.25">
      <c r="A15" s="18"/>
      <c r="B15" s="26" t="s">
        <v>18</v>
      </c>
      <c r="C15" s="20"/>
      <c r="D15" s="20"/>
      <c r="E15" s="21">
        <f>F15+I15+L15+O15+R15+U15+X15+AA15+AG15+AD15</f>
        <v>6.47</v>
      </c>
      <c r="F15" s="27">
        <v>2.78</v>
      </c>
      <c r="G15" s="27"/>
      <c r="H15" s="27"/>
      <c r="I15" s="54">
        <v>3.69</v>
      </c>
    </row>
    <row r="16" spans="1:9" x14ac:dyDescent="0.25">
      <c r="A16" s="18"/>
      <c r="B16" s="26" t="s">
        <v>19</v>
      </c>
      <c r="C16" s="20"/>
      <c r="D16" s="20"/>
      <c r="E16" s="21">
        <f>F16+I16+L16+O16+R16+U16+X16+AA16+AG16+AD16</f>
        <v>29.96</v>
      </c>
      <c r="F16" s="27">
        <v>12.89</v>
      </c>
      <c r="G16" s="27"/>
      <c r="H16" s="27"/>
      <c r="I16" s="54">
        <v>17.07</v>
      </c>
    </row>
    <row r="17" spans="1:9" x14ac:dyDescent="0.25">
      <c r="A17" s="18"/>
      <c r="B17" s="26" t="s">
        <v>20</v>
      </c>
      <c r="C17" s="20"/>
      <c r="D17" s="20"/>
      <c r="E17" s="21">
        <f>F17+I17+L17+O17+R17+U17+X17+AA17+AG17+AD17-0.01</f>
        <v>12.39</v>
      </c>
      <c r="F17" s="27">
        <v>5.33</v>
      </c>
      <c r="G17" s="27"/>
      <c r="H17" s="27"/>
      <c r="I17" s="54">
        <v>7.07</v>
      </c>
    </row>
    <row r="18" spans="1:9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</row>
    <row r="19" spans="1:9" x14ac:dyDescent="0.25">
      <c r="A19" s="33"/>
      <c r="B19" s="34" t="s">
        <v>22</v>
      </c>
      <c r="C19" s="35"/>
      <c r="D19" s="35"/>
      <c r="E19" s="36">
        <f>E20+E21+E22+E23+E24+E25+E27+E28+E26+E29</f>
        <v>400.92</v>
      </c>
      <c r="F19" s="36">
        <f>F20+F21+F22+F23+F24+F25+F27+F28+F26</f>
        <v>126.42</v>
      </c>
      <c r="G19" s="36">
        <f t="shared" ref="G19:H19" si="2">G20+G21+G22+G23+G24+G25+G27+G28+G26</f>
        <v>0</v>
      </c>
      <c r="H19" s="36">
        <f t="shared" si="2"/>
        <v>0</v>
      </c>
      <c r="I19" s="36">
        <f>I20+I21+I22+I23+I24+I25+I27+I28+I26</f>
        <v>256.75</v>
      </c>
    </row>
    <row r="20" spans="1:9" ht="30" x14ac:dyDescent="0.25">
      <c r="A20" s="37"/>
      <c r="B20" s="38" t="s">
        <v>23</v>
      </c>
      <c r="C20" s="39"/>
      <c r="D20" s="39"/>
      <c r="E20" s="40">
        <f>F20+I20+L20+O20+R20+U20+X20+AA20+AG20+AD20</f>
        <v>112.83</v>
      </c>
      <c r="F20" s="41">
        <v>112.83</v>
      </c>
      <c r="G20" s="41"/>
      <c r="H20" s="41"/>
      <c r="I20" s="41"/>
    </row>
    <row r="21" spans="1:9" ht="30" x14ac:dyDescent="0.25">
      <c r="A21" s="37"/>
      <c r="B21" s="42" t="s">
        <v>24</v>
      </c>
      <c r="C21" s="39"/>
      <c r="D21" s="39"/>
      <c r="E21" s="40">
        <f>F21+I21+L21+O21+R21+U21+X21+AA21+AG21+AD21+0.01</f>
        <v>17.73</v>
      </c>
      <c r="F21" s="41">
        <v>7.62</v>
      </c>
      <c r="G21" s="41"/>
      <c r="H21" s="41"/>
      <c r="I21" s="41">
        <v>10.1</v>
      </c>
    </row>
    <row r="22" spans="1:9" x14ac:dyDescent="0.25">
      <c r="A22" s="37"/>
      <c r="B22" s="42" t="s">
        <v>25</v>
      </c>
      <c r="C22" s="39"/>
      <c r="D22" s="39"/>
      <c r="E22" s="40">
        <f>F22+I22+L22+O22+R22+U22+X22+AA22+AG22+AD22</f>
        <v>1.67</v>
      </c>
      <c r="F22" s="41">
        <v>0.72</v>
      </c>
      <c r="G22" s="41"/>
      <c r="H22" s="41"/>
      <c r="I22" s="41">
        <v>0.95</v>
      </c>
    </row>
    <row r="23" spans="1:9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</row>
    <row r="24" spans="1:9" x14ac:dyDescent="0.25">
      <c r="A24" s="44"/>
      <c r="B24" s="38" t="s">
        <v>27</v>
      </c>
      <c r="C24" s="45"/>
      <c r="D24" s="45"/>
      <c r="E24" s="40">
        <f>F24+I24+L24+O24+R24+U24+X24+AA24+AD24</f>
        <v>1.76</v>
      </c>
      <c r="F24" s="46">
        <v>0.76</v>
      </c>
      <c r="G24" s="46"/>
      <c r="H24" s="46"/>
      <c r="I24" s="46">
        <v>1</v>
      </c>
    </row>
    <row r="25" spans="1:9" ht="30" x14ac:dyDescent="0.25">
      <c r="A25" s="37"/>
      <c r="B25" s="38" t="s">
        <v>28</v>
      </c>
      <c r="C25" s="45"/>
      <c r="D25" s="45"/>
      <c r="E25" s="40">
        <f>F25+I25+L25+O25+R25+U25+X25+AA25+AG25</f>
        <v>1.2</v>
      </c>
      <c r="F25" s="41">
        <v>0.6</v>
      </c>
      <c r="G25" s="41"/>
      <c r="H25" s="41"/>
      <c r="I25" s="41">
        <v>0.6</v>
      </c>
    </row>
    <row r="26" spans="1:9" x14ac:dyDescent="0.25">
      <c r="A26" s="37"/>
      <c r="B26" s="38" t="s">
        <v>29</v>
      </c>
      <c r="C26" s="45"/>
      <c r="D26" s="45"/>
      <c r="E26" s="40">
        <f>F26+I26+L26+O26+R26+U26+X26+AA26+AD26+AG26</f>
        <v>6.3000000000000007</v>
      </c>
      <c r="F26" s="41">
        <v>3.2</v>
      </c>
      <c r="G26" s="41"/>
      <c r="H26" s="41"/>
      <c r="I26" s="41">
        <v>3.1</v>
      </c>
    </row>
    <row r="27" spans="1:9" x14ac:dyDescent="0.25">
      <c r="A27" s="47"/>
      <c r="B27" s="42" t="s">
        <v>30</v>
      </c>
      <c r="C27" s="39"/>
      <c r="D27" s="39"/>
      <c r="E27" s="40">
        <f>F27+I27+L27+O27+R27+U27+X27+AA27+AD27-0.01</f>
        <v>1.68</v>
      </c>
      <c r="F27" s="41">
        <v>0.69</v>
      </c>
      <c r="G27" s="41"/>
      <c r="H27" s="41"/>
      <c r="I27" s="41">
        <v>1</v>
      </c>
    </row>
    <row r="28" spans="1:9" x14ac:dyDescent="0.25">
      <c r="A28" s="47"/>
      <c r="B28" s="48" t="s">
        <v>31</v>
      </c>
      <c r="C28" s="39"/>
      <c r="D28" s="39"/>
      <c r="E28" s="40">
        <f>AA28</f>
        <v>0</v>
      </c>
      <c r="F28" s="41"/>
      <c r="G28" s="41"/>
      <c r="H28" s="41"/>
      <c r="I28" s="41"/>
    </row>
    <row r="29" spans="1:9" x14ac:dyDescent="0.25">
      <c r="A29" s="47"/>
      <c r="B29" s="48" t="s">
        <v>32</v>
      </c>
      <c r="C29" s="39"/>
      <c r="D29" s="39"/>
      <c r="E29" s="40">
        <f>F29+I29+L29+O29+R29+U29+X29+AA29+AD29-0.01</f>
        <v>17.749999999999996</v>
      </c>
      <c r="F29" s="41">
        <v>7.64</v>
      </c>
      <c r="G29" s="41"/>
      <c r="H29" s="41"/>
      <c r="I29" s="41">
        <v>10.119999999999999</v>
      </c>
    </row>
    <row r="30" spans="1:9" x14ac:dyDescent="0.25">
      <c r="A30" s="49"/>
      <c r="B30" s="50" t="s">
        <v>33</v>
      </c>
      <c r="C30" s="51"/>
      <c r="D30" s="51"/>
      <c r="E30" s="52">
        <f t="shared" ref="E30:I30" si="3">E12/E31*100</f>
        <v>99.593979248509243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</row>
    <row r="31" spans="1:9" x14ac:dyDescent="0.25">
      <c r="A31" s="18"/>
      <c r="B31" s="19" t="s">
        <v>34</v>
      </c>
      <c r="C31" s="20"/>
      <c r="D31" s="20"/>
      <c r="E31" s="21">
        <f>E32+E33+E37+E38+E34+E35+E36-0.01</f>
        <v>3263.3799999999992</v>
      </c>
      <c r="F31" s="21">
        <f>F32+F33+F37+F38</f>
        <v>1334.08</v>
      </c>
      <c r="G31" s="21">
        <f t="shared" ref="G31:H31" si="4">G32+G33+G37+G38</f>
        <v>0</v>
      </c>
      <c r="H31" s="21">
        <f t="shared" si="4"/>
        <v>0</v>
      </c>
      <c r="I31" s="21">
        <f>I32+I33+I37+I38</f>
        <v>1860.68</v>
      </c>
    </row>
    <row r="32" spans="1:9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2684.21</v>
      </c>
      <c r="F32" s="54">
        <v>1154.8</v>
      </c>
      <c r="G32" s="54"/>
      <c r="H32" s="54"/>
      <c r="I32" s="54">
        <v>1529.41</v>
      </c>
    </row>
    <row r="33" spans="1:9" ht="31.5" x14ac:dyDescent="0.25">
      <c r="A33" s="55"/>
      <c r="B33" s="26" t="s">
        <v>17</v>
      </c>
      <c r="C33" s="56"/>
      <c r="D33" s="56"/>
      <c r="E33" s="21">
        <f t="shared" si="5"/>
        <v>131.99</v>
      </c>
      <c r="F33" s="57">
        <v>56.78</v>
      </c>
      <c r="G33" s="57"/>
      <c r="H33" s="57"/>
      <c r="I33" s="57">
        <v>75.209999999999994</v>
      </c>
    </row>
    <row r="34" spans="1:9" x14ac:dyDescent="0.25">
      <c r="A34" s="18"/>
      <c r="B34" s="26" t="s">
        <v>18</v>
      </c>
      <c r="C34" s="20"/>
      <c r="D34" s="20"/>
      <c r="E34" s="21">
        <f t="shared" si="5"/>
        <v>6.74</v>
      </c>
      <c r="F34" s="57">
        <v>2.9</v>
      </c>
      <c r="G34" s="57"/>
      <c r="H34" s="57"/>
      <c r="I34" s="57">
        <v>3.84</v>
      </c>
    </row>
    <row r="35" spans="1:9" x14ac:dyDescent="0.25">
      <c r="A35" s="18"/>
      <c r="B35" s="26" t="s">
        <v>19</v>
      </c>
      <c r="C35" s="20"/>
      <c r="D35" s="20"/>
      <c r="E35" s="21">
        <f t="shared" si="5"/>
        <v>31.240000000000002</v>
      </c>
      <c r="F35" s="57">
        <v>13.44</v>
      </c>
      <c r="G35" s="57"/>
      <c r="H35" s="57"/>
      <c r="I35" s="57">
        <v>17.8</v>
      </c>
    </row>
    <row r="36" spans="1:9" x14ac:dyDescent="0.25">
      <c r="A36" s="18"/>
      <c r="B36" s="26" t="s">
        <v>20</v>
      </c>
      <c r="C36" s="20"/>
      <c r="D36" s="20"/>
      <c r="E36" s="21">
        <f t="shared" si="5"/>
        <v>12.899999999999999</v>
      </c>
      <c r="F36" s="57">
        <v>5.55</v>
      </c>
      <c r="G36" s="57"/>
      <c r="H36" s="57"/>
      <c r="I36" s="57">
        <v>7.35</v>
      </c>
    </row>
    <row r="37" spans="1:9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</row>
    <row r="38" spans="1:9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396.31</v>
      </c>
      <c r="F38" s="36">
        <f>F39+F40+F41+F42+F43+F44+F46+F47+F45</f>
        <v>122.5</v>
      </c>
      <c r="G38" s="36">
        <f t="shared" ref="G38:I38" si="6">G39+G40+G41+G42+G43+G44+G46+G47+G45</f>
        <v>0</v>
      </c>
      <c r="H38" s="36">
        <f t="shared" si="6"/>
        <v>0</v>
      </c>
      <c r="I38" s="36">
        <f t="shared" si="6"/>
        <v>256.06</v>
      </c>
    </row>
    <row r="39" spans="1:9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109.42</v>
      </c>
      <c r="F39" s="41">
        <v>109.42</v>
      </c>
      <c r="G39" s="41"/>
      <c r="H39" s="41"/>
      <c r="I39" s="41"/>
    </row>
    <row r="40" spans="1:9" ht="30" x14ac:dyDescent="0.25">
      <c r="A40" s="37"/>
      <c r="B40" s="42" t="s">
        <v>24</v>
      </c>
      <c r="C40" s="64"/>
      <c r="D40" s="64"/>
      <c r="E40" s="40">
        <f>F40+I40+L40+O40+R40+U40+X40+AA40+AG40+AD40+0.01</f>
        <v>16.53</v>
      </c>
      <c r="F40" s="41">
        <v>7.11</v>
      </c>
      <c r="G40" s="41"/>
      <c r="H40" s="41"/>
      <c r="I40" s="41">
        <v>9.41</v>
      </c>
    </row>
    <row r="41" spans="1:9" x14ac:dyDescent="0.25">
      <c r="A41" s="37"/>
      <c r="B41" s="42" t="s">
        <v>25</v>
      </c>
      <c r="C41" s="64"/>
      <c r="D41" s="64"/>
      <c r="E41" s="40">
        <f t="shared" si="7"/>
        <v>1.67</v>
      </c>
      <c r="F41" s="41">
        <v>0.72</v>
      </c>
      <c r="G41" s="41"/>
      <c r="H41" s="41"/>
      <c r="I41" s="41">
        <v>0.95</v>
      </c>
    </row>
    <row r="42" spans="1:9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</row>
    <row r="43" spans="1:9" x14ac:dyDescent="0.25">
      <c r="A43" s="44"/>
      <c r="B43" s="38" t="s">
        <v>27</v>
      </c>
      <c r="C43" s="47"/>
      <c r="D43" s="47"/>
      <c r="E43" s="40">
        <f t="shared" si="7"/>
        <v>1.76</v>
      </c>
      <c r="F43" s="46">
        <v>0.76</v>
      </c>
      <c r="G43" s="46"/>
      <c r="H43" s="46"/>
      <c r="I43" s="46">
        <v>1</v>
      </c>
    </row>
    <row r="44" spans="1:9" ht="30" x14ac:dyDescent="0.25">
      <c r="A44" s="37"/>
      <c r="B44" s="38" t="s">
        <v>28</v>
      </c>
      <c r="C44" s="47"/>
      <c r="D44" s="47"/>
      <c r="E44" s="40">
        <f t="shared" si="7"/>
        <v>1.2</v>
      </c>
      <c r="F44" s="41">
        <v>0.6</v>
      </c>
      <c r="G44" s="41"/>
      <c r="H44" s="41"/>
      <c r="I44" s="41">
        <v>0.6</v>
      </c>
    </row>
    <row r="45" spans="1:9" x14ac:dyDescent="0.25">
      <c r="A45" s="37"/>
      <c r="B45" s="38" t="s">
        <v>29</v>
      </c>
      <c r="C45" s="47"/>
      <c r="D45" s="47"/>
      <c r="E45" s="40">
        <f>F45+I45+L45+O45+R45+U45+X45+AA45+AD45+AG45</f>
        <v>6.3000000000000007</v>
      </c>
      <c r="F45" s="41">
        <v>3.2</v>
      </c>
      <c r="G45" s="41"/>
      <c r="H45" s="41"/>
      <c r="I45" s="41">
        <v>3.1</v>
      </c>
    </row>
    <row r="46" spans="1:9" x14ac:dyDescent="0.25">
      <c r="A46" s="37"/>
      <c r="B46" s="42" t="s">
        <v>30</v>
      </c>
      <c r="C46" s="64"/>
      <c r="D46" s="64"/>
      <c r="E46" s="40">
        <f>F46+I46+L46+O46+R46+U46+X46+AA46+AG46+AD46-0.01</f>
        <v>1.68</v>
      </c>
      <c r="F46" s="41">
        <v>0.69</v>
      </c>
      <c r="G46" s="41"/>
      <c r="H46" s="41"/>
      <c r="I46" s="41">
        <v>1</v>
      </c>
    </row>
    <row r="47" spans="1:9" x14ac:dyDescent="0.25">
      <c r="A47" s="47"/>
      <c r="B47" s="48" t="s">
        <v>31</v>
      </c>
      <c r="C47" s="64"/>
      <c r="D47" s="64"/>
      <c r="E47" s="40">
        <f>AA47</f>
        <v>0</v>
      </c>
      <c r="F47" s="41"/>
      <c r="G47" s="41"/>
      <c r="H47" s="41"/>
      <c r="I47" s="41"/>
    </row>
    <row r="48" spans="1:9" x14ac:dyDescent="0.25">
      <c r="A48" s="47"/>
      <c r="B48" s="48" t="s">
        <v>32</v>
      </c>
      <c r="C48" s="64"/>
      <c r="D48" s="64"/>
      <c r="E48" s="40">
        <f>F48+I48+L48+O48+R48+U48+X48+AA48+AD48-0.01</f>
        <v>17.749999999999996</v>
      </c>
      <c r="F48" s="41">
        <v>7.64</v>
      </c>
      <c r="G48" s="41"/>
      <c r="H48" s="41"/>
      <c r="I48" s="41">
        <v>10.119999999999999</v>
      </c>
    </row>
    <row r="49" spans="1:9" x14ac:dyDescent="0.25">
      <c r="A49" s="65"/>
      <c r="B49" s="66" t="s">
        <v>37</v>
      </c>
      <c r="C49" s="67"/>
      <c r="D49" s="67"/>
      <c r="E49" s="68">
        <f>E50+E96+E115+E116+E117+E118+E119+1.62</f>
        <v>2464.9799999999996</v>
      </c>
      <c r="F49" s="68">
        <f t="shared" ref="F49:I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</row>
    <row r="50" spans="1:9" ht="20.25" x14ac:dyDescent="0.25">
      <c r="A50" s="65"/>
      <c r="B50" s="69" t="s">
        <v>38</v>
      </c>
      <c r="C50" s="67"/>
      <c r="D50" s="67"/>
      <c r="E50" s="68">
        <f>E51+E52+E53+E54+E55+E56+E71+E88+0.01</f>
        <v>1612.7399999999998</v>
      </c>
      <c r="F50" s="68">
        <f>F51+F52+F53+F54+F55+F56+F71+F88</f>
        <v>718.38</v>
      </c>
      <c r="G50" s="57">
        <f t="shared" ref="G50:I50" si="9">G51+G52+G53+G54+G55+G56+G71+G88</f>
        <v>0</v>
      </c>
      <c r="H50" s="57">
        <f t="shared" si="9"/>
        <v>0</v>
      </c>
      <c r="I50" s="68">
        <f t="shared" si="9"/>
        <v>894.45999999999992</v>
      </c>
    </row>
    <row r="51" spans="1:9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418.67</v>
      </c>
      <c r="F51" s="47">
        <v>180.12</v>
      </c>
      <c r="G51" s="111"/>
      <c r="H51" s="111"/>
      <c r="I51" s="47">
        <v>238.55</v>
      </c>
    </row>
    <row r="52" spans="1:9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</row>
    <row r="53" spans="1:9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656.53</v>
      </c>
      <c r="F53" s="47">
        <v>282.45999999999998</v>
      </c>
      <c r="G53" s="47"/>
      <c r="H53" s="47"/>
      <c r="I53" s="47">
        <v>374.08</v>
      </c>
    </row>
    <row r="54" spans="1:9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145.13000000000002</v>
      </c>
      <c r="F54" s="47">
        <v>62.43</v>
      </c>
      <c r="G54" s="111"/>
      <c r="H54" s="111"/>
      <c r="I54" s="47">
        <v>82.68</v>
      </c>
    </row>
    <row r="55" spans="1:9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81.11</v>
      </c>
      <c r="F55" s="47">
        <v>34.9</v>
      </c>
      <c r="G55" s="111"/>
      <c r="H55" s="111"/>
      <c r="I55" s="47">
        <v>46.21</v>
      </c>
    </row>
    <row r="56" spans="1:9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73.59</v>
      </c>
      <c r="F56" s="80">
        <f>F57+F58+F59+F60+F61+F70+F62+F63+F64+F65+F66+F67+F68+F69</f>
        <v>44.53</v>
      </c>
      <c r="G56" s="80">
        <f t="shared" ref="G56:H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</row>
    <row r="57" spans="1:9" x14ac:dyDescent="0.25">
      <c r="A57" s="81"/>
      <c r="B57" s="42" t="s">
        <v>45</v>
      </c>
      <c r="C57" s="82"/>
      <c r="D57" s="82"/>
      <c r="E57" s="47">
        <f>F57+I57+L57+O57+R57+U57+X57+AA57+AG57</f>
        <v>0</v>
      </c>
      <c r="F57" s="45"/>
      <c r="G57" s="37"/>
      <c r="H57" s="37"/>
      <c r="I57" s="37"/>
    </row>
    <row r="58" spans="1:9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0</v>
      </c>
      <c r="F58" s="47"/>
      <c r="G58" s="37"/>
      <c r="H58" s="37"/>
      <c r="I58" s="37"/>
    </row>
    <row r="59" spans="1:9" x14ac:dyDescent="0.25">
      <c r="A59" s="81"/>
      <c r="B59" s="83" t="s">
        <v>47</v>
      </c>
      <c r="C59" s="47"/>
      <c r="D59" s="47"/>
      <c r="E59" s="47">
        <f>F59+I59+L59+O59+R59+U59+X59+AA59+AG59+AD59</f>
        <v>0</v>
      </c>
      <c r="F59" s="84"/>
      <c r="G59" s="37"/>
      <c r="H59" s="37"/>
      <c r="I59" s="37"/>
    </row>
    <row r="60" spans="1:9" x14ac:dyDescent="0.25">
      <c r="A60" s="81"/>
      <c r="B60" s="83" t="s">
        <v>48</v>
      </c>
      <c r="C60" s="47"/>
      <c r="D60" s="47"/>
      <c r="E60" s="47">
        <f>F60+I60+L60+O60+R60+U60+X60+AA60+AG60+AD60</f>
        <v>51.2</v>
      </c>
      <c r="F60" s="47">
        <v>22.03</v>
      </c>
      <c r="G60" s="37"/>
      <c r="H60" s="37"/>
      <c r="I60" s="37">
        <v>29.17</v>
      </c>
    </row>
    <row r="61" spans="1:9" x14ac:dyDescent="0.25">
      <c r="A61" s="81"/>
      <c r="B61" s="83" t="s">
        <v>49</v>
      </c>
      <c r="C61" s="47"/>
      <c r="D61" s="47"/>
      <c r="E61" s="47">
        <f>F61+I61+L61+O61+R61+U61+X61+AA61+AG61+AD61</f>
        <v>0</v>
      </c>
      <c r="F61" s="47"/>
      <c r="G61" s="37"/>
      <c r="H61" s="37"/>
      <c r="I61" s="37"/>
    </row>
    <row r="62" spans="1:9" x14ac:dyDescent="0.25">
      <c r="A62" s="81"/>
      <c r="B62" s="83" t="s">
        <v>50</v>
      </c>
      <c r="C62" s="47"/>
      <c r="D62" s="47"/>
      <c r="E62" s="47">
        <f>F62+I62+L62+O62+R62+U62+X62+AA62+AD62+AG62</f>
        <v>0</v>
      </c>
      <c r="F62" s="84"/>
      <c r="G62" s="37"/>
      <c r="H62" s="37"/>
      <c r="I62" s="37"/>
    </row>
    <row r="63" spans="1:9" x14ac:dyDescent="0.25">
      <c r="A63" s="81"/>
      <c r="B63" s="83" t="s">
        <v>51</v>
      </c>
      <c r="C63" s="47"/>
      <c r="D63" s="47"/>
      <c r="E63" s="47">
        <f>F63+I63+L63+O63+R63+U63+X63+AA63+AD63</f>
        <v>0</v>
      </c>
      <c r="F63" s="84"/>
      <c r="G63" s="37"/>
      <c r="H63" s="37"/>
      <c r="I63" s="37"/>
    </row>
    <row r="64" spans="1:9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</row>
    <row r="65" spans="1:9" x14ac:dyDescent="0.25">
      <c r="A65" s="81"/>
      <c r="B65" s="83" t="s">
        <v>53</v>
      </c>
      <c r="C65" s="47"/>
      <c r="D65" s="47"/>
      <c r="E65" s="47">
        <f>AA65</f>
        <v>0</v>
      </c>
      <c r="F65" s="84"/>
      <c r="G65" s="37"/>
      <c r="H65" s="37"/>
      <c r="I65" s="37"/>
    </row>
    <row r="66" spans="1:9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</row>
    <row r="67" spans="1:9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</row>
    <row r="68" spans="1:9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</row>
    <row r="69" spans="1:9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</row>
    <row r="70" spans="1:9" x14ac:dyDescent="0.25">
      <c r="A70" s="81"/>
      <c r="B70" s="83" t="s">
        <v>58</v>
      </c>
      <c r="C70" s="47"/>
      <c r="D70" s="47"/>
      <c r="E70" s="47">
        <f>F70+I70+L70+O70+R70+U70+X70+AA70+AG70</f>
        <v>0</v>
      </c>
      <c r="F70" s="47"/>
      <c r="G70" s="37"/>
      <c r="H70" s="37"/>
      <c r="I70" s="37"/>
    </row>
    <row r="71" spans="1:9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184.84000000000003</v>
      </c>
      <c r="F71" s="80">
        <f>F72+F74+F75+F77+F78+F80+F81+F83+F87+F73+F76+F79+F82+F86</f>
        <v>91.210000000000008</v>
      </c>
      <c r="G71" s="80">
        <f t="shared" ref="G71:H71" si="11">G72+G74+G75+G77+G78+G80+G81+G83+G87+G73+G76+G79+G82</f>
        <v>0</v>
      </c>
      <c r="H71" s="80">
        <f t="shared" si="11"/>
        <v>0</v>
      </c>
      <c r="I71" s="80">
        <f>I72+I74+I75+I77+I78+I80+I81+I83+I87+I73+I76+I79+I82+I86</f>
        <v>93.639999999999972</v>
      </c>
    </row>
    <row r="72" spans="1:9" x14ac:dyDescent="0.25">
      <c r="A72" s="70"/>
      <c r="B72" s="86" t="s">
        <v>60</v>
      </c>
      <c r="C72" s="84"/>
      <c r="D72" s="84"/>
      <c r="E72" s="72">
        <f>F72+I72+L72+O72+R72+U72+X72+AA72+AG72+AD72</f>
        <v>23.05</v>
      </c>
      <c r="F72" s="47">
        <v>9.92</v>
      </c>
      <c r="G72" s="111"/>
      <c r="H72" s="111"/>
      <c r="I72" s="47">
        <v>13.13</v>
      </c>
    </row>
    <row r="73" spans="1:9" x14ac:dyDescent="0.25">
      <c r="A73" s="70"/>
      <c r="B73" s="86" t="s">
        <v>61</v>
      </c>
      <c r="C73" s="84"/>
      <c r="D73" s="84"/>
      <c r="E73" s="72">
        <f>F73+I73+L73+O73+R73+U73+X73+AA73+AD73+AG73</f>
        <v>11.149999999999999</v>
      </c>
      <c r="F73" s="47">
        <v>4.8</v>
      </c>
      <c r="G73" s="111"/>
      <c r="H73" s="111"/>
      <c r="I73" s="47">
        <v>6.35</v>
      </c>
    </row>
    <row r="74" spans="1:9" x14ac:dyDescent="0.25">
      <c r="A74" s="70"/>
      <c r="B74" s="87" t="s">
        <v>62</v>
      </c>
      <c r="C74" s="87"/>
      <c r="D74" s="87"/>
      <c r="E74" s="72">
        <f>F74+I74+L74+O74+R74+U74+X74+AA74+AD74</f>
        <v>34.25</v>
      </c>
      <c r="F74" s="47">
        <v>14.73</v>
      </c>
      <c r="G74" s="111"/>
      <c r="H74" s="111"/>
      <c r="I74" s="47">
        <v>19.52</v>
      </c>
    </row>
    <row r="75" spans="1:9" x14ac:dyDescent="0.25">
      <c r="A75" s="70"/>
      <c r="B75" s="87" t="s">
        <v>63</v>
      </c>
      <c r="C75" s="87"/>
      <c r="D75" s="87"/>
      <c r="E75" s="72">
        <f>F75+I75+L75+O75+R75+U75+X75+AA75+AG75+AD75</f>
        <v>7.1099999999999994</v>
      </c>
      <c r="F75" s="47">
        <v>3.06</v>
      </c>
      <c r="G75" s="111"/>
      <c r="H75" s="111"/>
      <c r="I75" s="47">
        <v>4.05</v>
      </c>
    </row>
    <row r="76" spans="1:9" x14ac:dyDescent="0.25">
      <c r="A76" s="70"/>
      <c r="B76" s="87" t="s">
        <v>64</v>
      </c>
      <c r="C76" s="87"/>
      <c r="D76" s="87"/>
      <c r="E76" s="72">
        <f>I76+F76+L76+O76+R76+U76+X76+AA76+AD76+AG76</f>
        <v>10.4</v>
      </c>
      <c r="F76" s="47">
        <v>10.4</v>
      </c>
      <c r="G76" s="111"/>
      <c r="H76" s="111"/>
      <c r="I76" s="47"/>
    </row>
    <row r="77" spans="1:9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</row>
    <row r="78" spans="1:9" x14ac:dyDescent="0.25">
      <c r="A78" s="70"/>
      <c r="B78" s="86" t="s">
        <v>66</v>
      </c>
      <c r="C78" s="84"/>
      <c r="D78" s="47"/>
      <c r="E78" s="72">
        <f>F78+I78+L78+O78+R78+U78+X78+AA78+AG78+AD78</f>
        <v>3.54</v>
      </c>
      <c r="F78" s="47">
        <v>1.52</v>
      </c>
      <c r="G78" s="111"/>
      <c r="H78" s="111"/>
      <c r="I78" s="47">
        <v>2.02</v>
      </c>
    </row>
    <row r="79" spans="1:9" x14ac:dyDescent="0.25">
      <c r="A79" s="70"/>
      <c r="B79" s="86" t="s">
        <v>67</v>
      </c>
      <c r="C79" s="84"/>
      <c r="D79" s="47"/>
      <c r="E79" s="72">
        <f>F79+I79+L79+O79+R79+U79+X79+AA79+AD79+AG79</f>
        <v>0.55000000000000004</v>
      </c>
      <c r="F79" s="47">
        <v>0.23</v>
      </c>
      <c r="G79" s="111"/>
      <c r="H79" s="111"/>
      <c r="I79" s="47">
        <v>0.32</v>
      </c>
    </row>
    <row r="80" spans="1:9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</row>
    <row r="81" spans="1:9" x14ac:dyDescent="0.25">
      <c r="A81" s="70"/>
      <c r="B81" s="88" t="s">
        <v>69</v>
      </c>
      <c r="C81" s="47"/>
      <c r="D81" s="47"/>
      <c r="E81" s="72">
        <f>F81+I81+L81+O81+R81+U81+X81+AA81+AG81+AD81</f>
        <v>0</v>
      </c>
      <c r="F81" s="47"/>
      <c r="G81" s="111"/>
      <c r="H81" s="111"/>
      <c r="I81" s="47"/>
    </row>
    <row r="82" spans="1:9" x14ac:dyDescent="0.25">
      <c r="A82" s="70"/>
      <c r="B82" s="88" t="s">
        <v>70</v>
      </c>
      <c r="C82" s="47"/>
      <c r="D82" s="47"/>
      <c r="E82" s="72">
        <f>F82+I82+L82+O82+R82+U82+X82+AA82+AD82+AG82</f>
        <v>7.38</v>
      </c>
      <c r="F82" s="47">
        <v>3.17</v>
      </c>
      <c r="G82" s="111"/>
      <c r="H82" s="111"/>
      <c r="I82" s="47">
        <v>4.21</v>
      </c>
    </row>
    <row r="83" spans="1:9" x14ac:dyDescent="0.25">
      <c r="A83" s="70"/>
      <c r="B83" s="83" t="s">
        <v>71</v>
      </c>
      <c r="C83" s="72"/>
      <c r="D83" s="72"/>
      <c r="E83" s="72">
        <f>F83+I83+L83+O83+R83+U83+X83+AA83+AG83+AD83</f>
        <v>4.62</v>
      </c>
      <c r="F83" s="47">
        <v>1.98</v>
      </c>
      <c r="G83" s="111"/>
      <c r="H83" s="111"/>
      <c r="I83" s="47">
        <v>2.64</v>
      </c>
    </row>
    <row r="84" spans="1:9" x14ac:dyDescent="0.25">
      <c r="A84" s="70"/>
      <c r="B84" s="83"/>
      <c r="C84" s="72"/>
      <c r="D84" s="72"/>
      <c r="E84" s="72"/>
      <c r="F84" s="47"/>
      <c r="G84" s="111"/>
      <c r="H84" s="111"/>
      <c r="I84" s="47"/>
    </row>
    <row r="85" spans="1:9" x14ac:dyDescent="0.25">
      <c r="A85" s="70"/>
      <c r="B85" s="83"/>
      <c r="C85" s="72"/>
      <c r="D85" s="72"/>
      <c r="E85" s="72"/>
      <c r="F85" s="47"/>
      <c r="G85" s="111"/>
      <c r="H85" s="111"/>
      <c r="I85" s="47"/>
    </row>
    <row r="86" spans="1:9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</row>
    <row r="87" spans="1:9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</row>
    <row r="88" spans="1:9" x14ac:dyDescent="0.25">
      <c r="A88" s="76">
        <v>7</v>
      </c>
      <c r="B88" s="89" t="s">
        <v>74</v>
      </c>
      <c r="C88" s="80"/>
      <c r="D88" s="80"/>
      <c r="E88" s="80">
        <f>E89+E95</f>
        <v>52.859999999999992</v>
      </c>
      <c r="F88" s="80">
        <f>F89+F95</f>
        <v>22.73</v>
      </c>
      <c r="G88" s="80">
        <f t="shared" ref="G88:H88" si="12">G89+G90+G95</f>
        <v>0</v>
      </c>
      <c r="H88" s="80">
        <f t="shared" si="12"/>
        <v>0</v>
      </c>
      <c r="I88" s="80">
        <f>I89+I95</f>
        <v>30.13</v>
      </c>
    </row>
    <row r="89" spans="1:9" x14ac:dyDescent="0.25">
      <c r="A89" s="70"/>
      <c r="B89" s="88" t="s">
        <v>75</v>
      </c>
      <c r="C89" s="47"/>
      <c r="D89" s="47"/>
      <c r="E89" s="72">
        <f>F89+I89+L89+O89+R89+U89+X89+AA89+AD89</f>
        <v>49.879999999999995</v>
      </c>
      <c r="F89" s="47">
        <v>21.45</v>
      </c>
      <c r="G89" s="47"/>
      <c r="H89" s="47"/>
      <c r="I89" s="47">
        <v>28.43</v>
      </c>
    </row>
    <row r="90" spans="1:9" x14ac:dyDescent="0.25">
      <c r="A90" s="70"/>
      <c r="B90" s="86" t="s">
        <v>76</v>
      </c>
      <c r="C90" s="84"/>
      <c r="D90" s="47"/>
      <c r="E90" s="72">
        <f>F90+I90+L90+O90+R90+U90+X90+AA90+AG90+AD90</f>
        <v>3.67</v>
      </c>
      <c r="F90" s="47">
        <v>1.58</v>
      </c>
      <c r="G90" s="111"/>
      <c r="H90" s="111"/>
      <c r="I90" s="47">
        <v>2.09</v>
      </c>
    </row>
    <row r="91" spans="1:9" x14ac:dyDescent="0.25">
      <c r="A91" s="70"/>
      <c r="B91" s="87" t="s">
        <v>77</v>
      </c>
      <c r="C91" s="87"/>
      <c r="D91" s="87"/>
      <c r="E91" s="72">
        <f>F91+I91+L91+O91+R91+U91+X91+AA91+AG91+AD91</f>
        <v>33.64</v>
      </c>
      <c r="F91" s="47">
        <v>14.47</v>
      </c>
      <c r="G91" s="111"/>
      <c r="H91" s="111"/>
      <c r="I91" s="47">
        <v>19.170000000000002</v>
      </c>
    </row>
    <row r="92" spans="1:9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</row>
    <row r="93" spans="1:9" x14ac:dyDescent="0.25">
      <c r="A93" s="70"/>
      <c r="B93" s="83" t="s">
        <v>79</v>
      </c>
      <c r="C93" s="72"/>
      <c r="D93" s="72"/>
      <c r="E93" s="72">
        <f>F93+I93+L93+O93+R93+U93+X93+AA93+AD93+AG93</f>
        <v>5</v>
      </c>
      <c r="F93" s="47">
        <v>2.16</v>
      </c>
      <c r="G93" s="111"/>
      <c r="H93" s="111"/>
      <c r="I93" s="47">
        <v>2.84</v>
      </c>
    </row>
    <row r="94" spans="1:9" x14ac:dyDescent="0.25">
      <c r="A94" s="70"/>
      <c r="B94" s="83" t="s">
        <v>80</v>
      </c>
      <c r="C94" s="72"/>
      <c r="D94" s="72"/>
      <c r="E94" s="72">
        <f>F94+I94+L94+O94+R94+U94+X94+AA94+AD94+AG94</f>
        <v>7.59</v>
      </c>
      <c r="F94" s="47">
        <v>3.26</v>
      </c>
      <c r="G94" s="111"/>
      <c r="H94" s="111"/>
      <c r="I94" s="47">
        <v>4.33</v>
      </c>
    </row>
    <row r="95" spans="1:9" x14ac:dyDescent="0.25">
      <c r="A95" s="70"/>
      <c r="B95" s="88" t="s">
        <v>81</v>
      </c>
      <c r="C95" s="47"/>
      <c r="D95" s="47"/>
      <c r="E95" s="72">
        <f>F95+I95+L95+O95+R95+U95+X95+AA95+AD95+AG95</f>
        <v>2.98</v>
      </c>
      <c r="F95" s="47">
        <v>1.28</v>
      </c>
      <c r="G95" s="111"/>
      <c r="H95" s="111"/>
      <c r="I95" s="47">
        <v>1.7</v>
      </c>
    </row>
    <row r="96" spans="1:9" x14ac:dyDescent="0.25">
      <c r="A96" s="76">
        <v>8</v>
      </c>
      <c r="B96" s="90" t="s">
        <v>82</v>
      </c>
      <c r="C96" s="91"/>
      <c r="D96" s="91"/>
      <c r="E96" s="80">
        <f>E97+E98+E99+E100+E102</f>
        <v>625.35000000000014</v>
      </c>
      <c r="F96" s="80">
        <f>F97+F98+F99+F100+F102</f>
        <v>268.99</v>
      </c>
      <c r="G96" s="80">
        <f t="shared" ref="G96:I96" si="13">G97+G98+G99+G100+G102</f>
        <v>0</v>
      </c>
      <c r="H96" s="80">
        <f t="shared" si="13"/>
        <v>0</v>
      </c>
      <c r="I96" s="80">
        <f t="shared" si="13"/>
        <v>356.35</v>
      </c>
    </row>
    <row r="97" spans="1:9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114.54</v>
      </c>
      <c r="F97" s="47">
        <v>49.27</v>
      </c>
      <c r="G97" s="111"/>
      <c r="H97" s="111"/>
      <c r="I97" s="47">
        <v>65.260000000000005</v>
      </c>
    </row>
    <row r="98" spans="1:9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389.1</v>
      </c>
      <c r="F98" s="47">
        <v>167.4</v>
      </c>
      <c r="G98" s="111"/>
      <c r="H98" s="111"/>
      <c r="I98" s="47">
        <v>221.7</v>
      </c>
    </row>
    <row r="99" spans="1:9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101.02000000000001</v>
      </c>
      <c r="F99" s="47">
        <v>43.46</v>
      </c>
      <c r="G99" s="111"/>
      <c r="H99" s="111"/>
      <c r="I99" s="47">
        <v>57.56</v>
      </c>
    </row>
    <row r="100" spans="1:9" x14ac:dyDescent="0.25">
      <c r="A100" s="76">
        <v>12</v>
      </c>
      <c r="B100" s="77" t="s">
        <v>86</v>
      </c>
      <c r="C100" s="79"/>
      <c r="D100" s="80"/>
      <c r="E100" s="80">
        <f>E101</f>
        <v>0.74</v>
      </c>
      <c r="F100" s="80">
        <f t="shared" ref="F100:I100" si="14">F101</f>
        <v>0.32</v>
      </c>
      <c r="G100" s="80">
        <f t="shared" si="14"/>
        <v>0</v>
      </c>
      <c r="H100" s="80">
        <f t="shared" si="14"/>
        <v>0</v>
      </c>
      <c r="I100" s="80">
        <f t="shared" si="14"/>
        <v>0.42</v>
      </c>
    </row>
    <row r="101" spans="1:9" x14ac:dyDescent="0.25">
      <c r="A101" s="70"/>
      <c r="B101" s="87" t="s">
        <v>87</v>
      </c>
      <c r="C101" s="93"/>
      <c r="D101" s="94"/>
      <c r="E101" s="72">
        <f>F101+I101+L101+O101+R101+U101+X101+AA101+AG101+AD101</f>
        <v>0.74</v>
      </c>
      <c r="F101" s="47">
        <v>0.32</v>
      </c>
      <c r="G101" s="111"/>
      <c r="H101" s="111"/>
      <c r="I101" s="47">
        <v>0.42</v>
      </c>
    </row>
    <row r="102" spans="1:9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19.949999999999996</v>
      </c>
      <c r="F102" s="80">
        <f>F103+F104+F107+F108+F109+F110+F111+F112+F113+F106</f>
        <v>8.5400000000000009</v>
      </c>
      <c r="G102" s="80">
        <f t="shared" ref="G102:H102" si="15">G103+G104+G107+G108+G109+G110+G111+G112+G113+G106</f>
        <v>0</v>
      </c>
      <c r="H102" s="80">
        <f t="shared" si="15"/>
        <v>0</v>
      </c>
      <c r="I102" s="80">
        <f>I103+I104+I107+I108+I109+I110+I111+I112+I113+I106</f>
        <v>11.41</v>
      </c>
    </row>
    <row r="103" spans="1:9" x14ac:dyDescent="0.25">
      <c r="A103" s="70"/>
      <c r="B103" s="88" t="s">
        <v>89</v>
      </c>
      <c r="C103" s="47"/>
      <c r="D103" s="47"/>
      <c r="E103" s="72">
        <f>F103+I103+L103+O103+R103+U103+X103+AA103+AG103+AD103</f>
        <v>1.42</v>
      </c>
      <c r="F103" s="47">
        <v>0.6</v>
      </c>
      <c r="G103" s="111"/>
      <c r="H103" s="111"/>
      <c r="I103" s="47">
        <v>0.82</v>
      </c>
    </row>
    <row r="104" spans="1:9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4.83</v>
      </c>
      <c r="F104" s="47">
        <v>2.0699999999999998</v>
      </c>
      <c r="G104" s="111"/>
      <c r="H104" s="111"/>
      <c r="I104" s="47">
        <v>2.76</v>
      </c>
    </row>
    <row r="105" spans="1:9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</row>
    <row r="106" spans="1:9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</row>
    <row r="107" spans="1:9" ht="30" x14ac:dyDescent="0.25">
      <c r="A107" s="70"/>
      <c r="B107" s="88" t="s">
        <v>93</v>
      </c>
      <c r="C107" s="47"/>
      <c r="D107" s="47"/>
      <c r="E107" s="72">
        <f t="shared" ref="E107:E114" si="16">F107+I107+L107+O107+R107+U107+X107+AA107+AG107+AD107</f>
        <v>0</v>
      </c>
      <c r="F107" s="47"/>
      <c r="G107" s="111"/>
      <c r="H107" s="111"/>
      <c r="I107" s="47"/>
    </row>
    <row r="108" spans="1:9" ht="30" x14ac:dyDescent="0.25">
      <c r="A108" s="70"/>
      <c r="B108" s="88" t="s">
        <v>94</v>
      </c>
      <c r="C108" s="47"/>
      <c r="D108" s="47"/>
      <c r="E108" s="72">
        <f t="shared" si="16"/>
        <v>5.24</v>
      </c>
      <c r="F108" s="47">
        <v>2.2400000000000002</v>
      </c>
      <c r="G108" s="111"/>
      <c r="H108" s="111"/>
      <c r="I108" s="47">
        <v>3</v>
      </c>
    </row>
    <row r="109" spans="1:9" x14ac:dyDescent="0.25">
      <c r="A109" s="70"/>
      <c r="B109" s="88" t="s">
        <v>95</v>
      </c>
      <c r="C109" s="47"/>
      <c r="D109" s="47"/>
      <c r="E109" s="72">
        <f t="shared" si="16"/>
        <v>0.93</v>
      </c>
      <c r="F109" s="47">
        <v>0.4</v>
      </c>
      <c r="G109" s="111"/>
      <c r="H109" s="111"/>
      <c r="I109" s="47">
        <v>0.53</v>
      </c>
    </row>
    <row r="110" spans="1:9" x14ac:dyDescent="0.25">
      <c r="A110" s="70"/>
      <c r="B110" s="88" t="s">
        <v>96</v>
      </c>
      <c r="C110" s="47"/>
      <c r="D110" s="47"/>
      <c r="E110" s="72">
        <f t="shared" si="16"/>
        <v>2.71</v>
      </c>
      <c r="F110" s="47">
        <v>1.1599999999999999</v>
      </c>
      <c r="G110" s="111"/>
      <c r="H110" s="111"/>
      <c r="I110" s="47">
        <v>1.55</v>
      </c>
    </row>
    <row r="111" spans="1:9" x14ac:dyDescent="0.25">
      <c r="A111" s="70"/>
      <c r="B111" s="88" t="s">
        <v>97</v>
      </c>
      <c r="C111" s="47"/>
      <c r="D111" s="47"/>
      <c r="E111" s="72">
        <f t="shared" si="16"/>
        <v>3.3499999999999996</v>
      </c>
      <c r="F111" s="47">
        <v>1.44</v>
      </c>
      <c r="G111" s="111"/>
      <c r="H111" s="111"/>
      <c r="I111" s="47">
        <v>1.91</v>
      </c>
    </row>
    <row r="112" spans="1:9" x14ac:dyDescent="0.25">
      <c r="A112" s="70"/>
      <c r="B112" s="88" t="s">
        <v>98</v>
      </c>
      <c r="C112" s="47"/>
      <c r="D112" s="47"/>
      <c r="E112" s="72">
        <f t="shared" si="16"/>
        <v>0</v>
      </c>
      <c r="F112" s="47"/>
      <c r="G112" s="111"/>
      <c r="H112" s="111"/>
      <c r="I112" s="47"/>
    </row>
    <row r="113" spans="1:9" x14ac:dyDescent="0.25">
      <c r="A113" s="70"/>
      <c r="B113" s="88" t="s">
        <v>99</v>
      </c>
      <c r="C113" s="47"/>
      <c r="D113" s="47"/>
      <c r="E113" s="72">
        <f t="shared" si="16"/>
        <v>1.47</v>
      </c>
      <c r="F113" s="47">
        <v>0.63</v>
      </c>
      <c r="G113" s="111"/>
      <c r="H113" s="111"/>
      <c r="I113" s="47">
        <v>0.84</v>
      </c>
    </row>
    <row r="114" spans="1:9" ht="31.5" x14ac:dyDescent="0.25">
      <c r="A114" s="70">
        <v>14</v>
      </c>
      <c r="B114" s="96" t="s">
        <v>100</v>
      </c>
      <c r="C114" s="84"/>
      <c r="D114" s="47"/>
      <c r="E114" s="72">
        <f t="shared" si="16"/>
        <v>0</v>
      </c>
      <c r="F114" s="47"/>
      <c r="G114" s="111"/>
      <c r="H114" s="111"/>
      <c r="I114" s="47"/>
    </row>
    <row r="115" spans="1:9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42.4</v>
      </c>
      <c r="F115" s="47">
        <v>18.239999999999998</v>
      </c>
      <c r="G115" s="111"/>
      <c r="H115" s="111"/>
      <c r="I115" s="47">
        <v>24.16</v>
      </c>
    </row>
    <row r="116" spans="1:9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132</v>
      </c>
      <c r="F116" s="72">
        <v>56.78</v>
      </c>
      <c r="G116" s="72"/>
      <c r="H116" s="72"/>
      <c r="I116" s="72">
        <v>75.209999999999994</v>
      </c>
    </row>
    <row r="117" spans="1:9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6.74</v>
      </c>
      <c r="F117" s="72">
        <v>2.9</v>
      </c>
      <c r="G117" s="72"/>
      <c r="H117" s="72"/>
      <c r="I117" s="72">
        <v>3.84</v>
      </c>
    </row>
    <row r="118" spans="1:9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31.240000000000002</v>
      </c>
      <c r="F118" s="72">
        <v>13.44</v>
      </c>
      <c r="G118" s="72"/>
      <c r="H118" s="72"/>
      <c r="I118" s="72">
        <v>17.8</v>
      </c>
    </row>
    <row r="119" spans="1:9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12.889999999999999</v>
      </c>
      <c r="F119" s="72">
        <v>5.55</v>
      </c>
      <c r="G119" s="72"/>
      <c r="H119" s="72"/>
      <c r="I119" s="72">
        <v>7.35</v>
      </c>
    </row>
    <row r="120" spans="1:9" ht="29.25" x14ac:dyDescent="0.25">
      <c r="A120" s="98">
        <v>19</v>
      </c>
      <c r="B120" s="99" t="s">
        <v>106</v>
      </c>
      <c r="C120" s="100"/>
      <c r="D120" s="101"/>
      <c r="E120" s="101">
        <f>E31-E49+0.01</f>
        <v>798.40999999999963</v>
      </c>
      <c r="F120" s="101">
        <f t="shared" ref="F120:I120" si="17">F31-F49</f>
        <v>249.79999999999973</v>
      </c>
      <c r="G120" s="101">
        <f t="shared" si="17"/>
        <v>0</v>
      </c>
      <c r="H120" s="101">
        <f t="shared" si="17"/>
        <v>0</v>
      </c>
      <c r="I120" s="101">
        <f t="shared" si="17"/>
        <v>481.51000000000022</v>
      </c>
    </row>
    <row r="121" spans="1:9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313.67999999999984</v>
      </c>
      <c r="F121" s="105">
        <f>F5+F32-F13</f>
        <v>149.38999999999987</v>
      </c>
      <c r="G121" s="105">
        <f t="shared" ref="G121:I121" si="18">G5+G32-G13</f>
        <v>0</v>
      </c>
      <c r="H121" s="105">
        <f t="shared" si="18"/>
        <v>0</v>
      </c>
      <c r="I121" s="105">
        <f t="shared" si="18"/>
        <v>164.28999999999996</v>
      </c>
    </row>
  </sheetData>
  <mergeCells count="2">
    <mergeCell ref="C3:E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sqref="A1:L1048576"/>
    </sheetView>
  </sheetViews>
  <sheetFormatPr defaultRowHeight="15.75" x14ac:dyDescent="0.25"/>
  <cols>
    <col min="1" max="1" width="7.85546875" style="106" customWidth="1"/>
    <col min="2" max="2" width="52.28515625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customWidth="1"/>
  </cols>
  <sheetData>
    <row r="1" spans="1:12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  <c r="J1" s="1"/>
      <c r="K1" s="1"/>
      <c r="L1" s="4"/>
    </row>
    <row r="2" spans="1:12" x14ac:dyDescent="0.25">
      <c r="A2" s="1"/>
      <c r="B2" s="5"/>
      <c r="C2" s="1"/>
      <c r="D2" s="1"/>
      <c r="E2" s="4"/>
      <c r="F2" s="4"/>
      <c r="G2" s="1"/>
      <c r="H2" s="1"/>
      <c r="I2" s="4"/>
      <c r="J2" s="1"/>
      <c r="K2" s="1"/>
      <c r="L2" s="4"/>
    </row>
    <row r="3" spans="1:12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</row>
    <row r="4" spans="1:12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</row>
    <row r="5" spans="1:12" ht="49.5" x14ac:dyDescent="0.25">
      <c r="A5" s="10"/>
      <c r="B5" s="11" t="s">
        <v>8</v>
      </c>
      <c r="C5" s="12"/>
      <c r="D5" s="12"/>
      <c r="E5" s="13">
        <f>F5+I5+L5+O5+R5+U5+X5+AA5+AD5</f>
        <v>628.34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</row>
    <row r="6" spans="1:12" ht="33" x14ac:dyDescent="0.25">
      <c r="A6" s="10"/>
      <c r="B6" s="11" t="s">
        <v>9</v>
      </c>
      <c r="C6" s="12"/>
      <c r="D6" s="12"/>
      <c r="E6" s="13">
        <f>F6+I6+L6+O6+R6+U6+X6+AA6+AD6+AG6</f>
        <v>32.299999999999997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</row>
    <row r="7" spans="1:12" ht="16.5" x14ac:dyDescent="0.25">
      <c r="A7" s="10"/>
      <c r="B7" s="11" t="s">
        <v>10</v>
      </c>
      <c r="C7" s="12"/>
      <c r="D7" s="12"/>
      <c r="E7" s="13">
        <f>F7+I7+L7+O7+R7+U7+X7+AA7+AD7+AG7</f>
        <v>1.2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</row>
    <row r="8" spans="1:12" ht="16.5" x14ac:dyDescent="0.25">
      <c r="A8" s="10"/>
      <c r="B8" s="11" t="s">
        <v>11</v>
      </c>
      <c r="C8" s="12"/>
      <c r="D8" s="12"/>
      <c r="E8" s="13">
        <f>F8+I8+L8+O8+R8+U8+X8+AA8+AD8+AG8</f>
        <v>8.14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</row>
    <row r="9" spans="1:12" ht="16.5" x14ac:dyDescent="0.25">
      <c r="A9" s="10"/>
      <c r="B9" s="11" t="s">
        <v>12</v>
      </c>
      <c r="C9" s="12"/>
      <c r="D9" s="12"/>
      <c r="E9" s="13">
        <f>F9+I9+L9+O9+R9+U9+X9+AA9+AD9+AG9</f>
        <v>3.0300000000000002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</row>
    <row r="10" spans="1:12" ht="33" x14ac:dyDescent="0.25">
      <c r="A10" s="14"/>
      <c r="B10" s="11" t="s">
        <v>13</v>
      </c>
      <c r="C10" s="15"/>
      <c r="D10" s="15"/>
      <c r="E10" s="16">
        <f>F10+I10+L10+O10+R10+U10+X10+AA10+AG10+AD10</f>
        <v>12.83</v>
      </c>
      <c r="F10" s="17">
        <v>12.83</v>
      </c>
      <c r="G10" s="17"/>
      <c r="H10" s="17"/>
      <c r="I10" s="17"/>
      <c r="J10" s="17"/>
      <c r="K10" s="17"/>
      <c r="L10" s="17"/>
    </row>
    <row r="11" spans="1:12" ht="49.5" x14ac:dyDescent="0.25">
      <c r="A11" s="14"/>
      <c r="B11" s="11" t="s">
        <v>14</v>
      </c>
      <c r="C11" s="15"/>
      <c r="D11" s="15"/>
      <c r="E11" s="17">
        <f>E5+E6+E7+E8+E9+E10</f>
        <v>685.84</v>
      </c>
      <c r="F11" s="17">
        <f>F5+F6+F7+F8+F9+F10</f>
        <v>168.61</v>
      </c>
      <c r="G11" s="17">
        <f t="shared" ref="G11:K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</row>
    <row r="12" spans="1:12" x14ac:dyDescent="0.25">
      <c r="A12" s="18"/>
      <c r="B12" s="19" t="s">
        <v>15</v>
      </c>
      <c r="C12" s="20"/>
      <c r="D12" s="20"/>
      <c r="E12" s="21">
        <f>E13+E14+E18+E19+E15+E16+E17+0.01</f>
        <v>6478.2699999999995</v>
      </c>
      <c r="F12" s="21">
        <f>F13+F18+F14+F19</f>
        <v>1329.8100000000002</v>
      </c>
      <c r="G12" s="21">
        <f t="shared" ref="G12:L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</row>
    <row r="13" spans="1:12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5652.15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</row>
    <row r="14" spans="1:12" ht="31.5" x14ac:dyDescent="0.25">
      <c r="A14" s="18"/>
      <c r="B14" s="26" t="s">
        <v>17</v>
      </c>
      <c r="C14" s="20"/>
      <c r="D14" s="20"/>
      <c r="E14" s="21">
        <f>F14+I14+L14+O14+R14+U14+X14+AA14+AG14+AD14+0.01</f>
        <v>268.02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</row>
    <row r="15" spans="1:12" x14ac:dyDescent="0.25">
      <c r="A15" s="18"/>
      <c r="B15" s="26" t="s">
        <v>18</v>
      </c>
      <c r="C15" s="20"/>
      <c r="D15" s="20"/>
      <c r="E15" s="21">
        <f>F15+I15+L15+O15+R15+U15+X15+AA15+AG15+AD15</f>
        <v>13.69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</row>
    <row r="16" spans="1:12" x14ac:dyDescent="0.25">
      <c r="A16" s="18"/>
      <c r="B16" s="26" t="s">
        <v>19</v>
      </c>
      <c r="C16" s="20"/>
      <c r="D16" s="20"/>
      <c r="E16" s="21">
        <f>F16+I16+L16+O16+R16+U16+X16+AA16+AG16+AD16</f>
        <v>63.410000000000004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</row>
    <row r="17" spans="1:12" x14ac:dyDescent="0.25">
      <c r="A17" s="18"/>
      <c r="B17" s="26" t="s">
        <v>20</v>
      </c>
      <c r="C17" s="20"/>
      <c r="D17" s="20"/>
      <c r="E17" s="21">
        <f>F17+I17+L17+O17+R17+U17+X17+AA17+AG17+AD17-0.01</f>
        <v>26.2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</row>
    <row r="18" spans="1:12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</row>
    <row r="19" spans="1:12" x14ac:dyDescent="0.25">
      <c r="A19" s="33"/>
      <c r="B19" s="34" t="s">
        <v>22</v>
      </c>
      <c r="C19" s="35"/>
      <c r="D19" s="35"/>
      <c r="E19" s="36">
        <f>E20+E21+E22+E23+E24+E25+E27+E28+E26+E29</f>
        <v>454.79</v>
      </c>
      <c r="F19" s="36">
        <f>F20+F21+F22+F23+F24+F25+F27+F28+F26</f>
        <v>126.42</v>
      </c>
      <c r="G19" s="36">
        <f t="shared" ref="G19:K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</row>
    <row r="20" spans="1:12" ht="30" x14ac:dyDescent="0.25">
      <c r="A20" s="37"/>
      <c r="B20" s="38" t="s">
        <v>23</v>
      </c>
      <c r="C20" s="39"/>
      <c r="D20" s="39"/>
      <c r="E20" s="40">
        <f>F20+I20+L20+O20+R20+U20+X20+AA20+AG20+AD20</f>
        <v>112.83</v>
      </c>
      <c r="F20" s="41">
        <v>112.83</v>
      </c>
      <c r="G20" s="41"/>
      <c r="H20" s="41"/>
      <c r="I20" s="41"/>
      <c r="J20" s="41"/>
      <c r="K20" s="41"/>
      <c r="L20" s="41"/>
    </row>
    <row r="21" spans="1:12" ht="30" x14ac:dyDescent="0.25">
      <c r="A21" s="37"/>
      <c r="B21" s="42" t="s">
        <v>24</v>
      </c>
      <c r="C21" s="39"/>
      <c r="D21" s="39"/>
      <c r="E21" s="40">
        <f>F21+I21+L21+O21+R21+U21+X21+AA21+AG21+AD21+0.01</f>
        <v>37.49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</row>
    <row r="22" spans="1:12" x14ac:dyDescent="0.25">
      <c r="A22" s="37"/>
      <c r="B22" s="42" t="s">
        <v>25</v>
      </c>
      <c r="C22" s="39"/>
      <c r="D22" s="39"/>
      <c r="E22" s="40">
        <f>F22+I22+L22+O22+R22+U22+X22+AA22+AG22+AD22</f>
        <v>3.52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</row>
    <row r="23" spans="1:12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</row>
    <row r="24" spans="1:12" x14ac:dyDescent="0.25">
      <c r="A24" s="44"/>
      <c r="B24" s="38" t="s">
        <v>27</v>
      </c>
      <c r="C24" s="45"/>
      <c r="D24" s="45"/>
      <c r="E24" s="40">
        <f>F24+I24+L24+O24+R24+U24+X24+AA24+AD24</f>
        <v>3.73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</row>
    <row r="25" spans="1:12" ht="30" x14ac:dyDescent="0.25">
      <c r="A25" s="37"/>
      <c r="B25" s="38" t="s">
        <v>28</v>
      </c>
      <c r="C25" s="45"/>
      <c r="D25" s="45"/>
      <c r="E25" s="40">
        <f>F25+I25+L25+O25+R25+U25+X25+AA25+AG25</f>
        <v>4.2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</row>
    <row r="26" spans="1:12" x14ac:dyDescent="0.25">
      <c r="A26" s="37"/>
      <c r="B26" s="38" t="s">
        <v>29</v>
      </c>
      <c r="C26" s="45"/>
      <c r="D26" s="45"/>
      <c r="E26" s="40">
        <f>F26+I26+L26+O26+R26+U26+X26+AA26+AD26+AG26</f>
        <v>12.4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</row>
    <row r="27" spans="1:12" x14ac:dyDescent="0.25">
      <c r="A27" s="47"/>
      <c r="B27" s="42" t="s">
        <v>30</v>
      </c>
      <c r="C27" s="39"/>
      <c r="D27" s="39"/>
      <c r="E27" s="40">
        <f>F27+I27+L27+O27+R27+U27+X27+AA27+AD27-0.01</f>
        <v>3.06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</row>
    <row r="28" spans="1:12" x14ac:dyDescent="0.25">
      <c r="A28" s="47"/>
      <c r="B28" s="48" t="s">
        <v>31</v>
      </c>
      <c r="C28" s="39"/>
      <c r="D28" s="39"/>
      <c r="E28" s="40">
        <f>AA28</f>
        <v>0</v>
      </c>
      <c r="F28" s="41"/>
      <c r="G28" s="41"/>
      <c r="H28" s="41"/>
      <c r="I28" s="41"/>
      <c r="J28" s="41"/>
      <c r="K28" s="41"/>
      <c r="L28" s="41"/>
    </row>
    <row r="29" spans="1:12" x14ac:dyDescent="0.25">
      <c r="A29" s="47"/>
      <c r="B29" s="48" t="s">
        <v>32</v>
      </c>
      <c r="C29" s="39"/>
      <c r="D29" s="39"/>
      <c r="E29" s="40">
        <f>F29+I29+L29+O29+R29+U29+X29+AA29+AD29-0.01</f>
        <v>37.559999999999995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</row>
    <row r="30" spans="1:12" x14ac:dyDescent="0.25">
      <c r="A30" s="49"/>
      <c r="B30" s="50" t="s">
        <v>33</v>
      </c>
      <c r="C30" s="51"/>
      <c r="D30" s="51"/>
      <c r="E30" s="52">
        <f t="shared" ref="E30:L30" si="3">E12/E31*100</f>
        <v>99.456832958479495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</row>
    <row r="31" spans="1:12" x14ac:dyDescent="0.25">
      <c r="A31" s="18"/>
      <c r="B31" s="19" t="s">
        <v>34</v>
      </c>
      <c r="C31" s="20"/>
      <c r="D31" s="20"/>
      <c r="E31" s="21">
        <f>E32+E33+E37+E38+E34+E35+E36-0.01</f>
        <v>6513.65</v>
      </c>
      <c r="F31" s="21">
        <f>F32+F33+F37+F38</f>
        <v>1334.08</v>
      </c>
      <c r="G31" s="21">
        <f t="shared" ref="G31:L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</row>
    <row r="32" spans="1:12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5678.01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</row>
    <row r="33" spans="1:12" ht="31.5" x14ac:dyDescent="0.25">
      <c r="A33" s="55"/>
      <c r="B33" s="26" t="s">
        <v>17</v>
      </c>
      <c r="C33" s="56"/>
      <c r="D33" s="56"/>
      <c r="E33" s="21">
        <f t="shared" si="5"/>
        <v>279.20000000000005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</row>
    <row r="34" spans="1:12" x14ac:dyDescent="0.25">
      <c r="A34" s="18"/>
      <c r="B34" s="26" t="s">
        <v>18</v>
      </c>
      <c r="C34" s="20"/>
      <c r="D34" s="20"/>
      <c r="E34" s="21">
        <f t="shared" si="5"/>
        <v>14.25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</row>
    <row r="35" spans="1:12" x14ac:dyDescent="0.25">
      <c r="A35" s="18"/>
      <c r="B35" s="26" t="s">
        <v>19</v>
      </c>
      <c r="C35" s="20"/>
      <c r="D35" s="20"/>
      <c r="E35" s="21">
        <f t="shared" si="5"/>
        <v>66.080000000000013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</row>
    <row r="36" spans="1:12" x14ac:dyDescent="0.25">
      <c r="A36" s="18"/>
      <c r="B36" s="26" t="s">
        <v>20</v>
      </c>
      <c r="C36" s="20"/>
      <c r="D36" s="20"/>
      <c r="E36" s="21">
        <f t="shared" si="5"/>
        <v>27.28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</row>
    <row r="37" spans="1:12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</row>
    <row r="38" spans="1:12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448.84</v>
      </c>
      <c r="F38" s="36">
        <f>F39+F40+F41+F42+F43+F44+F46+F47+F45</f>
        <v>122.5</v>
      </c>
      <c r="G38" s="36">
        <f t="shared" ref="G38:L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</row>
    <row r="39" spans="1:12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109.42</v>
      </c>
      <c r="F39" s="41">
        <v>109.42</v>
      </c>
      <c r="G39" s="41"/>
      <c r="H39" s="41"/>
      <c r="I39" s="41"/>
      <c r="J39" s="41"/>
      <c r="K39" s="41"/>
      <c r="L39" s="41"/>
    </row>
    <row r="40" spans="1:12" ht="30" x14ac:dyDescent="0.25">
      <c r="A40" s="37"/>
      <c r="B40" s="42" t="s">
        <v>24</v>
      </c>
      <c r="C40" s="64"/>
      <c r="D40" s="64"/>
      <c r="E40" s="40">
        <f>F40+I40+L40+O40+R40+U40+X40+AA40+AG40+AD40+0.01</f>
        <v>34.949999999999996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</row>
    <row r="41" spans="1:12" x14ac:dyDescent="0.25">
      <c r="A41" s="37"/>
      <c r="B41" s="42" t="s">
        <v>25</v>
      </c>
      <c r="C41" s="64"/>
      <c r="D41" s="64"/>
      <c r="E41" s="40">
        <f t="shared" si="7"/>
        <v>3.52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</row>
    <row r="42" spans="1:12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</row>
    <row r="43" spans="1:12" x14ac:dyDescent="0.25">
      <c r="A43" s="44"/>
      <c r="B43" s="38" t="s">
        <v>27</v>
      </c>
      <c r="C43" s="47"/>
      <c r="D43" s="47"/>
      <c r="E43" s="40">
        <f t="shared" si="7"/>
        <v>3.73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</row>
    <row r="44" spans="1:12" ht="30" x14ac:dyDescent="0.25">
      <c r="A44" s="37"/>
      <c r="B44" s="38" t="s">
        <v>28</v>
      </c>
      <c r="C44" s="47"/>
      <c r="D44" s="47"/>
      <c r="E44" s="40">
        <f t="shared" si="7"/>
        <v>4.2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</row>
    <row r="45" spans="1:12" x14ac:dyDescent="0.25">
      <c r="A45" s="37"/>
      <c r="B45" s="38" t="s">
        <v>29</v>
      </c>
      <c r="C45" s="47"/>
      <c r="D45" s="47"/>
      <c r="E45" s="40">
        <f>F45+I45+L45+O45+R45+U45+X45+AA45+AD45+AG45</f>
        <v>12.4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</row>
    <row r="46" spans="1:12" x14ac:dyDescent="0.25">
      <c r="A46" s="37"/>
      <c r="B46" s="42" t="s">
        <v>30</v>
      </c>
      <c r="C46" s="64"/>
      <c r="D46" s="64"/>
      <c r="E46" s="40">
        <f>F46+I46+L46+O46+R46+U46+X46+AA46+AG46+AD46-0.01</f>
        <v>3.06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</row>
    <row r="47" spans="1:12" x14ac:dyDescent="0.25">
      <c r="A47" s="47"/>
      <c r="B47" s="48" t="s">
        <v>31</v>
      </c>
      <c r="C47" s="64"/>
      <c r="D47" s="64"/>
      <c r="E47" s="40">
        <f>AA47</f>
        <v>0</v>
      </c>
      <c r="F47" s="41"/>
      <c r="G47" s="41"/>
      <c r="H47" s="41"/>
      <c r="I47" s="41"/>
      <c r="J47" s="41"/>
      <c r="K47" s="41"/>
      <c r="L47" s="41"/>
    </row>
    <row r="48" spans="1:12" x14ac:dyDescent="0.25">
      <c r="A48" s="47"/>
      <c r="B48" s="48" t="s">
        <v>32</v>
      </c>
      <c r="C48" s="64"/>
      <c r="D48" s="64"/>
      <c r="E48" s="40">
        <f>F48+I48+L48+O48+R48+U48+X48+AA48+AD48-0.01</f>
        <v>37.559999999999995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</row>
    <row r="49" spans="1:12" x14ac:dyDescent="0.25">
      <c r="A49" s="65"/>
      <c r="B49" s="66" t="s">
        <v>37</v>
      </c>
      <c r="C49" s="67"/>
      <c r="D49" s="67"/>
      <c r="E49" s="68">
        <f>E50+E96+E115+E116+E117+E118+E119+1.62</f>
        <v>6127.0900000000011</v>
      </c>
      <c r="F49" s="68">
        <f t="shared" ref="F49:L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</row>
    <row r="50" spans="1:12" ht="20.25" x14ac:dyDescent="0.25">
      <c r="A50" s="65"/>
      <c r="B50" s="69" t="s">
        <v>38</v>
      </c>
      <c r="C50" s="67"/>
      <c r="D50" s="67"/>
      <c r="E50" s="68">
        <f>E51+E52+E53+E54+E55+E56+E71+E88+0.01</f>
        <v>4326.0500000000011</v>
      </c>
      <c r="F50" s="68">
        <f>F51+F52+F53+F54+F55+F56+F71+F88</f>
        <v>718.38</v>
      </c>
      <c r="G50" s="57">
        <f t="shared" ref="G50:L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</row>
    <row r="51" spans="1:12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885.63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</row>
    <row r="52" spans="1:12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</row>
    <row r="53" spans="1:12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1388.8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</row>
    <row r="54" spans="1:12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306.98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</row>
    <row r="55" spans="1:12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171.57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</row>
    <row r="56" spans="1:12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1174.21</v>
      </c>
      <c r="F56" s="80">
        <f>F57+F58+F59+F60+F61+F70+F62+F63+F64+F65+F66+F67+F68+F69</f>
        <v>44.53</v>
      </c>
      <c r="G56" s="80">
        <f t="shared" ref="G56:K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</row>
    <row r="57" spans="1:12" x14ac:dyDescent="0.25">
      <c r="A57" s="81"/>
      <c r="B57" s="42" t="s">
        <v>45</v>
      </c>
      <c r="C57" s="82"/>
      <c r="D57" s="82"/>
      <c r="E57" s="47">
        <f>F57+I57+L57+O57+R57+U57+X57+AA57+AG57</f>
        <v>0</v>
      </c>
      <c r="F57" s="45"/>
      <c r="G57" s="37"/>
      <c r="H57" s="37"/>
      <c r="I57" s="37"/>
      <c r="J57" s="37"/>
      <c r="K57" s="37"/>
      <c r="L57" s="37"/>
    </row>
    <row r="58" spans="1:12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0</v>
      </c>
      <c r="F58" s="47"/>
      <c r="G58" s="37"/>
      <c r="H58" s="37"/>
      <c r="I58" s="37"/>
      <c r="J58" s="37"/>
      <c r="K58" s="37"/>
      <c r="L58" s="37"/>
    </row>
    <row r="59" spans="1:12" x14ac:dyDescent="0.25">
      <c r="A59" s="81"/>
      <c r="B59" s="83" t="s">
        <v>47</v>
      </c>
      <c r="C59" s="47"/>
      <c r="D59" s="47"/>
      <c r="E59" s="47">
        <f>F59+I59+L59+O59+R59+U59+X59+AA59+AG59+AD59</f>
        <v>263.67</v>
      </c>
      <c r="F59" s="84"/>
      <c r="G59" s="37"/>
      <c r="H59" s="37"/>
      <c r="I59" s="37"/>
      <c r="J59" s="37"/>
      <c r="K59" s="37"/>
      <c r="L59" s="37">
        <v>263.67</v>
      </c>
    </row>
    <row r="60" spans="1:12" x14ac:dyDescent="0.25">
      <c r="A60" s="81"/>
      <c r="B60" s="83" t="s">
        <v>48</v>
      </c>
      <c r="C60" s="47"/>
      <c r="D60" s="47"/>
      <c r="E60" s="47">
        <f>F60+I60+L60+O60+R60+U60+X60+AA60+AG60+AD60</f>
        <v>108.31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</row>
    <row r="61" spans="1:12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</row>
    <row r="62" spans="1:12" x14ac:dyDescent="0.25">
      <c r="A62" s="81"/>
      <c r="B62" s="83" t="s">
        <v>50</v>
      </c>
      <c r="C62" s="47"/>
      <c r="D62" s="47"/>
      <c r="E62" s="47">
        <f>F62+I62+L62+O62+R62+U62+X62+AA62+AD62+AG62</f>
        <v>0</v>
      </c>
      <c r="F62" s="84"/>
      <c r="G62" s="37"/>
      <c r="H62" s="37"/>
      <c r="I62" s="37"/>
      <c r="J62" s="37"/>
      <c r="K62" s="37"/>
      <c r="L62" s="37"/>
    </row>
    <row r="63" spans="1:12" x14ac:dyDescent="0.25">
      <c r="A63" s="81"/>
      <c r="B63" s="83" t="s">
        <v>51</v>
      </c>
      <c r="C63" s="47"/>
      <c r="D63" s="47"/>
      <c r="E63" s="47">
        <f>F63+I63+L63+O63+R63+U63+X63+AA63+AD63</f>
        <v>0</v>
      </c>
      <c r="F63" s="84"/>
      <c r="G63" s="37"/>
      <c r="H63" s="37"/>
      <c r="I63" s="37"/>
      <c r="J63" s="37"/>
      <c r="K63" s="37"/>
      <c r="L63" s="37"/>
    </row>
    <row r="64" spans="1:12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  <c r="J64" s="37"/>
      <c r="K64" s="37"/>
      <c r="L64" s="37"/>
    </row>
    <row r="65" spans="1:12" x14ac:dyDescent="0.25">
      <c r="A65" s="81"/>
      <c r="B65" s="83" t="s">
        <v>53</v>
      </c>
      <c r="C65" s="47"/>
      <c r="D65" s="47"/>
      <c r="E65" s="47">
        <f>AA65</f>
        <v>0</v>
      </c>
      <c r="F65" s="84"/>
      <c r="G65" s="37"/>
      <c r="H65" s="37"/>
      <c r="I65" s="37"/>
      <c r="J65" s="37"/>
      <c r="K65" s="37"/>
      <c r="L65" s="37"/>
    </row>
    <row r="66" spans="1:12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</row>
    <row r="67" spans="1:12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  <c r="J67" s="37"/>
      <c r="K67" s="37"/>
      <c r="L67" s="37"/>
    </row>
    <row r="68" spans="1:12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  <c r="J68" s="37"/>
      <c r="K68" s="37"/>
      <c r="L68" s="37"/>
    </row>
    <row r="69" spans="1:12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  <c r="J69" s="37"/>
      <c r="K69" s="37"/>
      <c r="L69" s="37"/>
    </row>
    <row r="70" spans="1:12" x14ac:dyDescent="0.25">
      <c r="A70" s="81"/>
      <c r="B70" s="83" t="s">
        <v>58</v>
      </c>
      <c r="C70" s="47"/>
      <c r="D70" s="47"/>
      <c r="E70" s="47">
        <f>F70+I70+L70+O70+R70+U70+X70+AA70+AG70</f>
        <v>54.84</v>
      </c>
      <c r="F70" s="47"/>
      <c r="G70" s="37"/>
      <c r="H70" s="37"/>
      <c r="I70" s="37"/>
      <c r="J70" s="37"/>
      <c r="K70" s="37"/>
      <c r="L70" s="37">
        <v>54.84</v>
      </c>
    </row>
    <row r="71" spans="1:12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287.04000000000002</v>
      </c>
      <c r="F71" s="80">
        <f>F72+F74+F75+F77+F78+F80+F81+F83+F87+F73+F76+F79+F82+F86</f>
        <v>91.210000000000008</v>
      </c>
      <c r="G71" s="80">
        <f t="shared" ref="G71:K71" si="11">G72+G74+G75+G77+G78+G80+G81+G83+G87+G73+G76+G79+G82</f>
        <v>0</v>
      </c>
      <c r="H71" s="80">
        <f t="shared" si="11"/>
        <v>0</v>
      </c>
      <c r="I71" s="80">
        <f>I72+I74+I75+I77+I78+I80+I81+I83+I87+I73+I76+I79+I82+I86</f>
        <v>93.639999999999972</v>
      </c>
      <c r="J71" s="80">
        <f t="shared" si="11"/>
        <v>0</v>
      </c>
      <c r="K71" s="80">
        <f t="shared" si="11"/>
        <v>0</v>
      </c>
      <c r="L71" s="80">
        <f>L72+L74+L75+L77+L78+L80+L81+L83+L87+L73+L76+L79+L82+L86</f>
        <v>102.19999999999999</v>
      </c>
    </row>
    <row r="72" spans="1:12" x14ac:dyDescent="0.25">
      <c r="A72" s="70"/>
      <c r="B72" s="86" t="s">
        <v>60</v>
      </c>
      <c r="C72" s="84"/>
      <c r="D72" s="84"/>
      <c r="E72" s="72">
        <f>F72+I72+L72+O72+R72+U72+X72+AA72+AG72+AD72</f>
        <v>48.760000000000005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</row>
    <row r="73" spans="1:12" x14ac:dyDescent="0.25">
      <c r="A73" s="70"/>
      <c r="B73" s="86" t="s">
        <v>61</v>
      </c>
      <c r="C73" s="84"/>
      <c r="D73" s="84"/>
      <c r="E73" s="72">
        <f>F73+I73+L73+O73+R73+U73+X73+AA73+AD73+AG73</f>
        <v>23.589999999999996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</row>
    <row r="74" spans="1:12" x14ac:dyDescent="0.25">
      <c r="A74" s="70"/>
      <c r="B74" s="87" t="s">
        <v>62</v>
      </c>
      <c r="C74" s="87"/>
      <c r="D74" s="87"/>
      <c r="E74" s="72">
        <f>F74+I74+L74+O74+R74+U74+X74+AA74+AD74</f>
        <v>72.45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</row>
    <row r="75" spans="1:12" x14ac:dyDescent="0.25">
      <c r="A75" s="70"/>
      <c r="B75" s="87" t="s">
        <v>63</v>
      </c>
      <c r="C75" s="87"/>
      <c r="D75" s="87"/>
      <c r="E75" s="72">
        <f>F75+I75+L75+O75+R75+U75+X75+AA75+AG75+AD75</f>
        <v>15.04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</row>
    <row r="76" spans="1:12" x14ac:dyDescent="0.25">
      <c r="A76" s="70"/>
      <c r="B76" s="87" t="s">
        <v>64</v>
      </c>
      <c r="C76" s="87"/>
      <c r="D76" s="87"/>
      <c r="E76" s="72">
        <f>I76+F76+L76+O76+R76+U76+X76+AA76+AD76+AG76</f>
        <v>10.4</v>
      </c>
      <c r="F76" s="47">
        <v>10.4</v>
      </c>
      <c r="G76" s="111"/>
      <c r="H76" s="111"/>
      <c r="I76" s="47"/>
      <c r="J76" s="111"/>
      <c r="K76" s="111"/>
      <c r="L76" s="47"/>
    </row>
    <row r="77" spans="1:12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</row>
    <row r="78" spans="1:12" x14ac:dyDescent="0.25">
      <c r="A78" s="70"/>
      <c r="B78" s="86" t="s">
        <v>66</v>
      </c>
      <c r="C78" s="84"/>
      <c r="D78" s="47"/>
      <c r="E78" s="72">
        <f>F78+I78+L78+O78+R78+U78+X78+AA78+AG78+AD78</f>
        <v>7.48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</row>
    <row r="79" spans="1:12" x14ac:dyDescent="0.25">
      <c r="A79" s="70"/>
      <c r="B79" s="86" t="s">
        <v>67</v>
      </c>
      <c r="C79" s="84"/>
      <c r="D79" s="47"/>
      <c r="E79" s="72">
        <f>F79+I79+L79+O79+R79+U79+X79+AA79+AD79+AG79</f>
        <v>1.1499999999999999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</row>
    <row r="80" spans="1:12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</row>
    <row r="81" spans="1:12" x14ac:dyDescent="0.25">
      <c r="A81" s="70"/>
      <c r="B81" s="88" t="s">
        <v>69</v>
      </c>
      <c r="C81" s="47"/>
      <c r="D81" s="47"/>
      <c r="E81" s="72">
        <f>F81+I81+L81+O81+R81+U81+X81+AA81+AG81+AD81</f>
        <v>0</v>
      </c>
      <c r="F81" s="47"/>
      <c r="G81" s="111"/>
      <c r="H81" s="111"/>
      <c r="I81" s="47"/>
      <c r="J81" s="111"/>
      <c r="K81" s="111"/>
      <c r="L81" s="47"/>
    </row>
    <row r="82" spans="1:12" x14ac:dyDescent="0.25">
      <c r="A82" s="70"/>
      <c r="B82" s="88" t="s">
        <v>70</v>
      </c>
      <c r="C82" s="47"/>
      <c r="D82" s="47"/>
      <c r="E82" s="72">
        <f>F82+I82+L82+O82+R82+U82+X82+AA82+AD82+AG82</f>
        <v>15.620000000000001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</row>
    <row r="83" spans="1:12" x14ac:dyDescent="0.25">
      <c r="A83" s="70"/>
      <c r="B83" s="83" t="s">
        <v>71</v>
      </c>
      <c r="C83" s="72"/>
      <c r="D83" s="72"/>
      <c r="E83" s="72">
        <f>F83+I83+L83+O83+R83+U83+X83+AA83+AG83+AD83</f>
        <v>9.76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</row>
    <row r="84" spans="1:12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</row>
    <row r="85" spans="1:12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</row>
    <row r="86" spans="1:12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  <c r="J86" s="47"/>
      <c r="K86" s="47"/>
      <c r="L86" s="47"/>
    </row>
    <row r="87" spans="1:12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</row>
    <row r="88" spans="1:12" x14ac:dyDescent="0.25">
      <c r="A88" s="76">
        <v>7</v>
      </c>
      <c r="B88" s="89" t="s">
        <v>74</v>
      </c>
      <c r="C88" s="80"/>
      <c r="D88" s="80"/>
      <c r="E88" s="80">
        <f>E89+E95</f>
        <v>111.81</v>
      </c>
      <c r="F88" s="80">
        <f>F89+F95</f>
        <v>22.73</v>
      </c>
      <c r="G88" s="80">
        <f t="shared" ref="G88:K88" si="12">G89+G90+G95</f>
        <v>0</v>
      </c>
      <c r="H88" s="80">
        <f t="shared" si="12"/>
        <v>0</v>
      </c>
      <c r="I88" s="80">
        <f>I89+I95</f>
        <v>30.13</v>
      </c>
      <c r="J88" s="80">
        <f t="shared" si="12"/>
        <v>0</v>
      </c>
      <c r="K88" s="80">
        <f t="shared" si="12"/>
        <v>0</v>
      </c>
      <c r="L88" s="80">
        <f>L89+L95</f>
        <v>58.95</v>
      </c>
    </row>
    <row r="89" spans="1:12" x14ac:dyDescent="0.25">
      <c r="A89" s="70"/>
      <c r="B89" s="88" t="s">
        <v>75</v>
      </c>
      <c r="C89" s="47"/>
      <c r="D89" s="47"/>
      <c r="E89" s="72">
        <f>F89+I89+L89+O89+R89+U89+X89+AA89+AD89</f>
        <v>105.52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</row>
    <row r="90" spans="1:12" x14ac:dyDescent="0.25">
      <c r="A90" s="70"/>
      <c r="B90" s="86" t="s">
        <v>76</v>
      </c>
      <c r="C90" s="84"/>
      <c r="D90" s="47"/>
      <c r="E90" s="72">
        <f>F90+I90+L90+O90+R90+U90+X90+AA90+AG90+AD90</f>
        <v>7.75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</row>
    <row r="91" spans="1:12" x14ac:dyDescent="0.25">
      <c r="A91" s="70"/>
      <c r="B91" s="87" t="s">
        <v>77</v>
      </c>
      <c r="C91" s="87"/>
      <c r="D91" s="87"/>
      <c r="E91" s="72">
        <f>F91+I91+L91+O91+R91+U91+X91+AA91+AG91+AD91</f>
        <v>71.180000000000007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</row>
    <row r="92" spans="1:12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</row>
    <row r="93" spans="1:12" x14ac:dyDescent="0.25">
      <c r="A93" s="70"/>
      <c r="B93" s="83" t="s">
        <v>79</v>
      </c>
      <c r="C93" s="72"/>
      <c r="D93" s="72"/>
      <c r="E93" s="72">
        <f>F93+I93+L93+O93+R93+U93+X93+AA93+AD93+AG93</f>
        <v>10.559999999999999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</row>
    <row r="94" spans="1:12" x14ac:dyDescent="0.25">
      <c r="A94" s="70"/>
      <c r="B94" s="83" t="s">
        <v>80</v>
      </c>
      <c r="C94" s="72"/>
      <c r="D94" s="72"/>
      <c r="E94" s="72">
        <f>F94+I94+L94+O94+R94+U94+X94+AA94+AD94+AG94</f>
        <v>16.060000000000002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</row>
    <row r="95" spans="1:12" x14ac:dyDescent="0.25">
      <c r="A95" s="70"/>
      <c r="B95" s="88" t="s">
        <v>81</v>
      </c>
      <c r="C95" s="47"/>
      <c r="D95" s="47"/>
      <c r="E95" s="72">
        <f>F95+I95+L95+O95+R95+U95+X95+AA95+AD95+AG95</f>
        <v>6.29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</row>
    <row r="96" spans="1:12" x14ac:dyDescent="0.25">
      <c r="A96" s="76">
        <v>8</v>
      </c>
      <c r="B96" s="90" t="s">
        <v>82</v>
      </c>
      <c r="C96" s="91"/>
      <c r="D96" s="91"/>
      <c r="E96" s="80">
        <f>E97+E98+E99+E100+E102</f>
        <v>1322.91</v>
      </c>
      <c r="F96" s="80">
        <f>F97+F98+F99+F100+F102</f>
        <v>268.99</v>
      </c>
      <c r="G96" s="80">
        <f t="shared" ref="G96:L96" si="13">G97+G98+G99+G100+G102</f>
        <v>0</v>
      </c>
      <c r="H96" s="80">
        <f t="shared" si="13"/>
        <v>0</v>
      </c>
      <c r="I96" s="80">
        <f t="shared" si="13"/>
        <v>356.35</v>
      </c>
      <c r="J96" s="80">
        <f t="shared" si="13"/>
        <v>0</v>
      </c>
      <c r="K96" s="80">
        <f t="shared" si="13"/>
        <v>0</v>
      </c>
      <c r="L96" s="80">
        <f t="shared" si="13"/>
        <v>697.56000000000006</v>
      </c>
    </row>
    <row r="97" spans="1:12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242.27999999999997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</row>
    <row r="98" spans="1:12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823.08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</row>
    <row r="99" spans="1:12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213.70000000000002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</row>
    <row r="100" spans="1:12" x14ac:dyDescent="0.25">
      <c r="A100" s="76">
        <v>12</v>
      </c>
      <c r="B100" s="77" t="s">
        <v>86</v>
      </c>
      <c r="C100" s="79"/>
      <c r="D100" s="80"/>
      <c r="E100" s="80">
        <f>E101</f>
        <v>1.55</v>
      </c>
      <c r="F100" s="80">
        <f t="shared" ref="F100:L100" si="14">F101</f>
        <v>0.32</v>
      </c>
      <c r="G100" s="80">
        <f t="shared" si="14"/>
        <v>0</v>
      </c>
      <c r="H100" s="80">
        <f t="shared" si="14"/>
        <v>0</v>
      </c>
      <c r="I100" s="80">
        <f t="shared" si="14"/>
        <v>0.42</v>
      </c>
      <c r="J100" s="80">
        <f t="shared" si="14"/>
        <v>0</v>
      </c>
      <c r="K100" s="80">
        <f t="shared" si="14"/>
        <v>0</v>
      </c>
      <c r="L100" s="80">
        <f t="shared" si="14"/>
        <v>0.81</v>
      </c>
    </row>
    <row r="101" spans="1:12" x14ac:dyDescent="0.25">
      <c r="A101" s="70"/>
      <c r="B101" s="87" t="s">
        <v>87</v>
      </c>
      <c r="C101" s="93"/>
      <c r="D101" s="94"/>
      <c r="E101" s="72">
        <f>F101+I101+L101+O101+R101+U101+X101+AA101+AG101+AD101</f>
        <v>1.55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</row>
    <row r="102" spans="1:12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42.3</v>
      </c>
      <c r="F102" s="80">
        <f>F103+F104+F107+F108+F109+F110+F111+F112+F113+F106</f>
        <v>8.5400000000000009</v>
      </c>
      <c r="G102" s="80">
        <f t="shared" ref="G102:K102" si="15">G103+G104+G107+G108+G109+G110+G111+G112+G113+G106</f>
        <v>0</v>
      </c>
      <c r="H102" s="80">
        <f t="shared" si="15"/>
        <v>0</v>
      </c>
      <c r="I102" s="80">
        <f>I103+I104+I107+I108+I109+I110+I111+I112+I113+I106</f>
        <v>11.41</v>
      </c>
      <c r="J102" s="80">
        <f t="shared" si="15"/>
        <v>0</v>
      </c>
      <c r="K102" s="80">
        <f t="shared" si="15"/>
        <v>0</v>
      </c>
      <c r="L102" s="80">
        <f>L103+L104+L107+L108+L109+L110+L111+L112+L113+L106</f>
        <v>22.35</v>
      </c>
    </row>
    <row r="103" spans="1:12" x14ac:dyDescent="0.25">
      <c r="A103" s="70"/>
      <c r="B103" s="88" t="s">
        <v>89</v>
      </c>
      <c r="C103" s="47"/>
      <c r="D103" s="47"/>
      <c r="E103" s="72">
        <f>F103+I103+L103+O103+R103+U103+X103+AA103+AG103+AD103</f>
        <v>3.12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</row>
    <row r="104" spans="1:12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10.23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</row>
    <row r="105" spans="1:12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</row>
    <row r="106" spans="1:12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</row>
    <row r="107" spans="1:12" ht="30" x14ac:dyDescent="0.25">
      <c r="A107" s="70"/>
      <c r="B107" s="88" t="s">
        <v>93</v>
      </c>
      <c r="C107" s="47"/>
      <c r="D107" s="47"/>
      <c r="E107" s="72">
        <f t="shared" ref="E107:E114" si="16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</row>
    <row r="108" spans="1:12" ht="30" x14ac:dyDescent="0.25">
      <c r="A108" s="70"/>
      <c r="B108" s="88" t="s">
        <v>94</v>
      </c>
      <c r="C108" s="47"/>
      <c r="D108" s="47"/>
      <c r="E108" s="72">
        <f t="shared" si="16"/>
        <v>11.04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</row>
    <row r="109" spans="1:12" x14ac:dyDescent="0.25">
      <c r="A109" s="70"/>
      <c r="B109" s="88" t="s">
        <v>95</v>
      </c>
      <c r="C109" s="47"/>
      <c r="D109" s="47"/>
      <c r="E109" s="72">
        <f t="shared" si="16"/>
        <v>1.9700000000000002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</row>
    <row r="110" spans="1:12" x14ac:dyDescent="0.25">
      <c r="A110" s="70"/>
      <c r="B110" s="88" t="s">
        <v>96</v>
      </c>
      <c r="C110" s="47"/>
      <c r="D110" s="47"/>
      <c r="E110" s="72">
        <f t="shared" si="16"/>
        <v>5.74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</row>
    <row r="111" spans="1:12" x14ac:dyDescent="0.25">
      <c r="A111" s="70"/>
      <c r="B111" s="88" t="s">
        <v>97</v>
      </c>
      <c r="C111" s="47"/>
      <c r="D111" s="47"/>
      <c r="E111" s="72">
        <f t="shared" si="16"/>
        <v>7.09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</row>
    <row r="112" spans="1:12" x14ac:dyDescent="0.25">
      <c r="A112" s="70"/>
      <c r="B112" s="88" t="s">
        <v>98</v>
      </c>
      <c r="C112" s="47"/>
      <c r="D112" s="47"/>
      <c r="E112" s="72">
        <f t="shared" si="16"/>
        <v>0</v>
      </c>
      <c r="F112" s="47"/>
      <c r="G112" s="111"/>
      <c r="H112" s="111"/>
      <c r="I112" s="47"/>
      <c r="J112" s="111"/>
      <c r="K112" s="111"/>
      <c r="L112" s="47"/>
    </row>
    <row r="113" spans="1:12" x14ac:dyDescent="0.25">
      <c r="A113" s="70"/>
      <c r="B113" s="88" t="s">
        <v>99</v>
      </c>
      <c r="C113" s="47"/>
      <c r="D113" s="47"/>
      <c r="E113" s="72">
        <f t="shared" si="16"/>
        <v>3.11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</row>
    <row r="114" spans="1:12" ht="31.5" x14ac:dyDescent="0.25">
      <c r="A114" s="70">
        <v>14</v>
      </c>
      <c r="B114" s="96" t="s">
        <v>100</v>
      </c>
      <c r="C114" s="84"/>
      <c r="D114" s="47"/>
      <c r="E114" s="72">
        <f t="shared" si="16"/>
        <v>0</v>
      </c>
      <c r="F114" s="47"/>
      <c r="G114" s="111"/>
      <c r="H114" s="111"/>
      <c r="I114" s="47"/>
      <c r="J114" s="111"/>
      <c r="K114" s="111"/>
      <c r="L114" s="47"/>
    </row>
    <row r="115" spans="1:12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89.699999999999989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</row>
    <row r="116" spans="1:12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279.21000000000004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</row>
    <row r="117" spans="1:12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14.25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</row>
    <row r="118" spans="1:12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66.080000000000013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</row>
    <row r="119" spans="1:12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27.27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</row>
    <row r="120" spans="1:12" ht="29.25" x14ac:dyDescent="0.25">
      <c r="A120" s="98">
        <v>19</v>
      </c>
      <c r="B120" s="99" t="s">
        <v>106</v>
      </c>
      <c r="C120" s="100"/>
      <c r="D120" s="101"/>
      <c r="E120" s="101">
        <f>E31-E49+0.01</f>
        <v>386.56999999999857</v>
      </c>
      <c r="F120" s="101">
        <f t="shared" ref="F120:L120" si="17">F31-F49</f>
        <v>249.79999999999973</v>
      </c>
      <c r="G120" s="101">
        <f t="shared" si="17"/>
        <v>0</v>
      </c>
      <c r="H120" s="101">
        <f t="shared" si="17"/>
        <v>0</v>
      </c>
      <c r="I120" s="101">
        <f t="shared" si="17"/>
        <v>481.51000000000022</v>
      </c>
      <c r="J120" s="101">
        <f t="shared" si="17"/>
        <v>0</v>
      </c>
      <c r="K120" s="101">
        <f t="shared" si="17"/>
        <v>0</v>
      </c>
      <c r="L120" s="101">
        <f t="shared" si="17"/>
        <v>-488.38000000000011</v>
      </c>
    </row>
    <row r="121" spans="1:12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654.19000000000005</v>
      </c>
      <c r="F121" s="105">
        <f>F5+F32-F13</f>
        <v>149.38999999999987</v>
      </c>
      <c r="G121" s="105">
        <f t="shared" ref="G121:L121" si="18">G5+G32-G13</f>
        <v>0</v>
      </c>
      <c r="H121" s="105">
        <f t="shared" si="18"/>
        <v>0</v>
      </c>
      <c r="I121" s="105">
        <f t="shared" si="18"/>
        <v>164.28999999999996</v>
      </c>
      <c r="J121" s="105">
        <f t="shared" si="18"/>
        <v>0</v>
      </c>
      <c r="K121" s="105">
        <f t="shared" si="18"/>
        <v>0</v>
      </c>
      <c r="L121" s="105">
        <f t="shared" si="18"/>
        <v>340.51000000000022</v>
      </c>
    </row>
  </sheetData>
  <mergeCells count="3">
    <mergeCell ref="C3:E3"/>
    <mergeCell ref="G3:I3"/>
    <mergeCell ref="J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>
      <selection sqref="A1:O1048576"/>
    </sheetView>
  </sheetViews>
  <sheetFormatPr defaultRowHeight="15.75" x14ac:dyDescent="0.25"/>
  <cols>
    <col min="1" max="1" width="7.85546875" style="106" customWidth="1"/>
    <col min="2" max="2" width="52.28515625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hidden="1" customWidth="1"/>
    <col min="13" max="14" width="9.7109375" style="106" hidden="1" customWidth="1"/>
    <col min="15" max="15" width="14.42578125" style="107" customWidth="1"/>
  </cols>
  <sheetData>
    <row r="1" spans="1:15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  <c r="J1" s="1"/>
      <c r="K1" s="1"/>
      <c r="L1" s="4"/>
      <c r="M1" s="1"/>
      <c r="N1" s="1"/>
      <c r="O1" s="4"/>
    </row>
    <row r="2" spans="1:15" x14ac:dyDescent="0.25">
      <c r="A2" s="1"/>
      <c r="B2" s="5"/>
      <c r="C2" s="1"/>
      <c r="D2" s="1"/>
      <c r="E2" s="4"/>
      <c r="F2" s="4"/>
      <c r="G2" s="1"/>
      <c r="H2" s="1"/>
      <c r="I2" s="4"/>
      <c r="J2" s="1"/>
      <c r="K2" s="1"/>
      <c r="L2" s="4"/>
      <c r="M2" s="1"/>
      <c r="N2" s="1"/>
      <c r="O2" s="4"/>
    </row>
    <row r="3" spans="1:15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  <c r="M3" s="108" t="s">
        <v>110</v>
      </c>
      <c r="N3" s="108"/>
      <c r="O3" s="108"/>
    </row>
    <row r="4" spans="1:15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  <c r="M4" s="8" t="s">
        <v>5</v>
      </c>
      <c r="N4" s="8" t="s">
        <v>6</v>
      </c>
      <c r="O4" s="8" t="s">
        <v>7</v>
      </c>
    </row>
    <row r="5" spans="1:15" ht="49.5" x14ac:dyDescent="0.25">
      <c r="A5" s="10"/>
      <c r="B5" s="11" t="s">
        <v>8</v>
      </c>
      <c r="C5" s="12"/>
      <c r="D5" s="12"/>
      <c r="E5" s="13">
        <f>F5+I5+L5+O5+R5+U5+X5+AA5+AD5</f>
        <v>1053.83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  <c r="M5" s="13"/>
      <c r="N5" s="13"/>
      <c r="O5" s="13">
        <v>425.49</v>
      </c>
    </row>
    <row r="6" spans="1:15" ht="33" x14ac:dyDescent="0.25">
      <c r="A6" s="10"/>
      <c r="B6" s="11" t="s">
        <v>9</v>
      </c>
      <c r="C6" s="12"/>
      <c r="D6" s="12"/>
      <c r="E6" s="13">
        <f>F6+I6+L6+O6+R6+U6+X6+AA6+AD6+AG6</f>
        <v>53.91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  <c r="M6" s="13"/>
      <c r="N6" s="13"/>
      <c r="O6" s="13">
        <v>21.61</v>
      </c>
    </row>
    <row r="7" spans="1:15" ht="16.5" x14ac:dyDescent="0.25">
      <c r="A7" s="10"/>
      <c r="B7" s="11" t="s">
        <v>10</v>
      </c>
      <c r="C7" s="12"/>
      <c r="D7" s="12"/>
      <c r="E7" s="13">
        <f>F7+I7+L7+O7+R7+U7+X7+AA7+AD7+AG7</f>
        <v>2.17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  <c r="M7" s="13"/>
      <c r="N7" s="13"/>
      <c r="O7" s="13">
        <v>0.97</v>
      </c>
    </row>
    <row r="8" spans="1:15" ht="16.5" x14ac:dyDescent="0.25">
      <c r="A8" s="10"/>
      <c r="B8" s="11" t="s">
        <v>11</v>
      </c>
      <c r="C8" s="12"/>
      <c r="D8" s="12"/>
      <c r="E8" s="13">
        <f>F8+I8+L8+O8+R8+U8+X8+AA8+AD8+AG8</f>
        <v>12.8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  <c r="M8" s="13"/>
      <c r="N8" s="13"/>
      <c r="O8" s="13">
        <v>4.66</v>
      </c>
    </row>
    <row r="9" spans="1:15" ht="16.5" x14ac:dyDescent="0.25">
      <c r="A9" s="10"/>
      <c r="B9" s="11" t="s">
        <v>12</v>
      </c>
      <c r="C9" s="12"/>
      <c r="D9" s="12"/>
      <c r="E9" s="13">
        <f>F9+I9+L9+O9+R9+U9+X9+AA9+AD9+AG9</f>
        <v>4.8800000000000008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  <c r="M9" s="13"/>
      <c r="N9" s="13"/>
      <c r="O9" s="13">
        <v>1.85</v>
      </c>
    </row>
    <row r="10" spans="1:15" ht="33" x14ac:dyDescent="0.25">
      <c r="A10" s="14"/>
      <c r="B10" s="11" t="s">
        <v>13</v>
      </c>
      <c r="C10" s="15"/>
      <c r="D10" s="15"/>
      <c r="E10" s="16">
        <f>F10+I10+L10+O10+R10+U10+X10+AA10+AG10+AD10</f>
        <v>20.29</v>
      </c>
      <c r="F10" s="17">
        <v>12.83</v>
      </c>
      <c r="G10" s="17"/>
      <c r="H10" s="17"/>
      <c r="I10" s="17"/>
      <c r="J10" s="17"/>
      <c r="K10" s="17"/>
      <c r="L10" s="17"/>
      <c r="M10" s="17"/>
      <c r="N10" s="17"/>
      <c r="O10" s="17">
        <v>7.46</v>
      </c>
    </row>
    <row r="11" spans="1:15" ht="49.5" x14ac:dyDescent="0.25">
      <c r="A11" s="14"/>
      <c r="B11" s="11" t="s">
        <v>14</v>
      </c>
      <c r="C11" s="15"/>
      <c r="D11" s="15"/>
      <c r="E11" s="17">
        <f>E5+E6+E7+E8+E9+E10</f>
        <v>1147.8800000000001</v>
      </c>
      <c r="F11" s="17">
        <f>F5+F6+F7+F8+F9+F10</f>
        <v>168.61</v>
      </c>
      <c r="G11" s="17">
        <f t="shared" ref="G11:N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  <c r="M11" s="17">
        <f t="shared" si="0"/>
        <v>0</v>
      </c>
      <c r="N11" s="17">
        <f t="shared" si="0"/>
        <v>0</v>
      </c>
      <c r="O11" s="17">
        <f>O5+O10+O6+O7+O8+O9</f>
        <v>462.04000000000008</v>
      </c>
    </row>
    <row r="12" spans="1:15" x14ac:dyDescent="0.25">
      <c r="A12" s="18"/>
      <c r="B12" s="19" t="s">
        <v>15</v>
      </c>
      <c r="C12" s="20"/>
      <c r="D12" s="20"/>
      <c r="E12" s="21">
        <f>E13+E14+E18+E19+E15+E16+E17+0.01</f>
        <v>10338.340000000002</v>
      </c>
      <c r="F12" s="21">
        <f>F13+F18+F14+F19</f>
        <v>1329.8100000000002</v>
      </c>
      <c r="G12" s="21">
        <f t="shared" ref="G12:O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  <c r="M12" s="21">
        <f t="shared" si="1"/>
        <v>0</v>
      </c>
      <c r="N12" s="21">
        <f t="shared" si="1"/>
        <v>0</v>
      </c>
      <c r="O12" s="21">
        <f t="shared" si="1"/>
        <v>3772.76</v>
      </c>
    </row>
    <row r="13" spans="1:15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9154.33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  <c r="M13" s="109"/>
      <c r="N13" s="109"/>
      <c r="O13" s="22">
        <v>3502.18</v>
      </c>
    </row>
    <row r="14" spans="1:15" ht="31.5" x14ac:dyDescent="0.25">
      <c r="A14" s="18"/>
      <c r="B14" s="26" t="s">
        <v>17</v>
      </c>
      <c r="C14" s="20"/>
      <c r="D14" s="20"/>
      <c r="E14" s="21">
        <f>F14+I14+L14+O14+R14+U14+X14+AA14+AG14+AD14+0.01</f>
        <v>434.09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  <c r="M14" s="109"/>
      <c r="N14" s="109"/>
      <c r="O14" s="22">
        <v>166.07</v>
      </c>
    </row>
    <row r="15" spans="1:15" x14ac:dyDescent="0.25">
      <c r="A15" s="18"/>
      <c r="B15" s="26" t="s">
        <v>18</v>
      </c>
      <c r="C15" s="20"/>
      <c r="D15" s="20"/>
      <c r="E15" s="21">
        <f>F15+I15+L15+O15+R15+U15+X15+AA15+AG15+AD15</f>
        <v>22.18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  <c r="M15" s="27"/>
      <c r="N15" s="27"/>
      <c r="O15" s="112">
        <v>8.49</v>
      </c>
    </row>
    <row r="16" spans="1:15" x14ac:dyDescent="0.25">
      <c r="A16" s="18"/>
      <c r="B16" s="26" t="s">
        <v>19</v>
      </c>
      <c r="C16" s="20"/>
      <c r="D16" s="20"/>
      <c r="E16" s="21">
        <f>F16+I16+L16+O16+R16+U16+X16+AA16+AG16+AD16</f>
        <v>102.7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  <c r="M16" s="27"/>
      <c r="N16" s="27"/>
      <c r="O16" s="27">
        <v>39.29</v>
      </c>
    </row>
    <row r="17" spans="1:15" x14ac:dyDescent="0.25">
      <c r="A17" s="18"/>
      <c r="B17" s="26" t="s">
        <v>20</v>
      </c>
      <c r="C17" s="20"/>
      <c r="D17" s="20"/>
      <c r="E17" s="21">
        <f>F17+I17+L17+O17+R17+U17+X17+AA17+AG17+AD17-0.01</f>
        <v>42.440000000000005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  <c r="M17" s="27"/>
      <c r="N17" s="27"/>
      <c r="O17" s="27">
        <v>16.239999999999998</v>
      </c>
    </row>
    <row r="18" spans="1:15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25">
      <c r="A19" s="33"/>
      <c r="B19" s="34" t="s">
        <v>22</v>
      </c>
      <c r="C19" s="35"/>
      <c r="D19" s="35"/>
      <c r="E19" s="36">
        <f>E20+E21+E22+E23+E24+E25+E27+E28+E26+E29</f>
        <v>582.59</v>
      </c>
      <c r="F19" s="36">
        <f>F20+F21+F22+F23+F24+F25+F27+F28+F26</f>
        <v>126.42</v>
      </c>
      <c r="G19" s="36">
        <f t="shared" ref="G19:N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  <c r="M19" s="36">
        <f t="shared" si="2"/>
        <v>0</v>
      </c>
      <c r="N19" s="36">
        <f t="shared" si="2"/>
        <v>0</v>
      </c>
      <c r="O19" s="36">
        <f>O20+O21+O22+O23+O24+O25+O27+O28+O26</f>
        <v>104.50999999999999</v>
      </c>
    </row>
    <row r="20" spans="1:15" ht="30" x14ac:dyDescent="0.25">
      <c r="A20" s="37"/>
      <c r="B20" s="38" t="s">
        <v>23</v>
      </c>
      <c r="C20" s="39"/>
      <c r="D20" s="39"/>
      <c r="E20" s="40">
        <f>F20+I20+L20+O20+R20+U20+X20+AA20+AG20+AD20</f>
        <v>176.3</v>
      </c>
      <c r="F20" s="41">
        <v>112.83</v>
      </c>
      <c r="G20" s="41"/>
      <c r="H20" s="41"/>
      <c r="I20" s="41"/>
      <c r="J20" s="41"/>
      <c r="K20" s="41"/>
      <c r="L20" s="41"/>
      <c r="M20" s="41"/>
      <c r="N20" s="41"/>
      <c r="O20" s="41">
        <v>63.47</v>
      </c>
    </row>
    <row r="21" spans="1:15" ht="30" x14ac:dyDescent="0.25">
      <c r="A21" s="37"/>
      <c r="B21" s="42" t="s">
        <v>24</v>
      </c>
      <c r="C21" s="39"/>
      <c r="D21" s="39"/>
      <c r="E21" s="40">
        <f>F21+I21+L21+O21+R21+U21+X21+AA21+AG21+AD21+0.01</f>
        <v>60.73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  <c r="M21" s="41"/>
      <c r="N21" s="41"/>
      <c r="O21" s="41">
        <v>23.24</v>
      </c>
    </row>
    <row r="22" spans="1:15" x14ac:dyDescent="0.25">
      <c r="A22" s="37"/>
      <c r="B22" s="42" t="s">
        <v>25</v>
      </c>
      <c r="C22" s="39"/>
      <c r="D22" s="39"/>
      <c r="E22" s="40">
        <f>F22+I22+L22+O22+R22+U22+X22+AA22+AG22+AD22</f>
        <v>5.7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  <c r="M22" s="41"/>
      <c r="N22" s="41"/>
      <c r="O22" s="41">
        <v>2.1800000000000002</v>
      </c>
    </row>
    <row r="23" spans="1:15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  <c r="M23" s="41"/>
      <c r="N23" s="41"/>
      <c r="O23" s="41"/>
    </row>
    <row r="24" spans="1:15" x14ac:dyDescent="0.25">
      <c r="A24" s="44"/>
      <c r="B24" s="38" t="s">
        <v>27</v>
      </c>
      <c r="C24" s="45"/>
      <c r="D24" s="45"/>
      <c r="E24" s="40">
        <f>F24+I24+L24+O24+R24+U24+X24+AA24+AD24</f>
        <v>6.04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  <c r="M24" s="113"/>
      <c r="N24" s="114"/>
      <c r="O24" s="41">
        <v>2.31</v>
      </c>
    </row>
    <row r="25" spans="1:15" ht="30" x14ac:dyDescent="0.25">
      <c r="A25" s="37"/>
      <c r="B25" s="38" t="s">
        <v>28</v>
      </c>
      <c r="C25" s="45"/>
      <c r="D25" s="45"/>
      <c r="E25" s="40">
        <f>F25+I25+L25+O25+R25+U25+X25+AA25+AG25</f>
        <v>7.8000000000000007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  <c r="M25" s="41"/>
      <c r="N25" s="41"/>
      <c r="O25" s="41">
        <v>3.6</v>
      </c>
    </row>
    <row r="26" spans="1:15" x14ac:dyDescent="0.25">
      <c r="A26" s="37"/>
      <c r="B26" s="38" t="s">
        <v>29</v>
      </c>
      <c r="C26" s="45"/>
      <c r="D26" s="45"/>
      <c r="E26" s="40">
        <f>F26+I26+L26+O26+R26+U26+X26+AA26+AD26+AG26</f>
        <v>21.4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  <c r="M26" s="41"/>
      <c r="N26" s="41"/>
      <c r="O26" s="41">
        <v>9</v>
      </c>
    </row>
    <row r="27" spans="1:15" x14ac:dyDescent="0.25">
      <c r="A27" s="47"/>
      <c r="B27" s="42" t="s">
        <v>30</v>
      </c>
      <c r="C27" s="39"/>
      <c r="D27" s="39"/>
      <c r="E27" s="40">
        <f>F27+I27+L27+O27+R27+U27+X27+AA27+AD27-0.01</f>
        <v>3.77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  <c r="M27" s="41"/>
      <c r="N27" s="41"/>
      <c r="O27" s="41">
        <v>0.71</v>
      </c>
    </row>
    <row r="28" spans="1:15" x14ac:dyDescent="0.25">
      <c r="A28" s="47"/>
      <c r="B28" s="48" t="s">
        <v>31</v>
      </c>
      <c r="C28" s="39"/>
      <c r="D28" s="39"/>
      <c r="E28" s="40">
        <f>AA28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7"/>
      <c r="B29" s="48" t="s">
        <v>32</v>
      </c>
      <c r="C29" s="39"/>
      <c r="D29" s="39"/>
      <c r="E29" s="40">
        <f>F29+I29+L29+O29+R29+U29+X29+AA29+AD29-0.01</f>
        <v>60.849999999999994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  <c r="M29" s="41"/>
      <c r="N29" s="41"/>
      <c r="O29" s="41">
        <v>23.29</v>
      </c>
    </row>
    <row r="30" spans="1:15" x14ac:dyDescent="0.25">
      <c r="A30" s="49"/>
      <c r="B30" s="50" t="s">
        <v>33</v>
      </c>
      <c r="C30" s="51"/>
      <c r="D30" s="51"/>
      <c r="E30" s="52">
        <f t="shared" ref="E30:O30" si="3">E12/E31*100</f>
        <v>99.441824406018654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  <c r="M30" s="52" t="e">
        <f t="shared" si="3"/>
        <v>#DIV/0!</v>
      </c>
      <c r="N30" s="52" t="e">
        <f t="shared" si="3"/>
        <v>#DIV/0!</v>
      </c>
      <c r="O30" s="52">
        <f t="shared" si="3"/>
        <v>99.473728616929264</v>
      </c>
    </row>
    <row r="31" spans="1:15" x14ac:dyDescent="0.25">
      <c r="A31" s="18"/>
      <c r="B31" s="19" t="s">
        <v>34</v>
      </c>
      <c r="C31" s="20"/>
      <c r="D31" s="20"/>
      <c r="E31" s="21">
        <f>E32+E33+E37+E38+E34+E35+E36-0.01</f>
        <v>10396.370000000001</v>
      </c>
      <c r="F31" s="21">
        <f>F32+F33+F37+F38</f>
        <v>1334.08</v>
      </c>
      <c r="G31" s="21">
        <f t="shared" ref="G31:O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  <c r="M31" s="21">
        <f t="shared" si="4"/>
        <v>0</v>
      </c>
      <c r="N31" s="21">
        <f t="shared" si="4"/>
        <v>0</v>
      </c>
      <c r="O31" s="21">
        <f t="shared" si="4"/>
        <v>3792.7200000000003</v>
      </c>
    </row>
    <row r="32" spans="1:15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9198.1200000000008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  <c r="M32" s="54"/>
      <c r="N32" s="54"/>
      <c r="O32" s="54">
        <v>3520.11</v>
      </c>
    </row>
    <row r="33" spans="1:15" ht="31.5" x14ac:dyDescent="0.25">
      <c r="A33" s="55"/>
      <c r="B33" s="26" t="s">
        <v>17</v>
      </c>
      <c r="C33" s="56"/>
      <c r="D33" s="56"/>
      <c r="E33" s="21">
        <f t="shared" si="5"/>
        <v>452.29000000000008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  <c r="M33" s="57"/>
      <c r="N33" s="57"/>
      <c r="O33" s="57">
        <v>173.09</v>
      </c>
    </row>
    <row r="34" spans="1:15" x14ac:dyDescent="0.25">
      <c r="A34" s="18"/>
      <c r="B34" s="26" t="s">
        <v>18</v>
      </c>
      <c r="C34" s="20"/>
      <c r="D34" s="20"/>
      <c r="E34" s="21">
        <f t="shared" si="5"/>
        <v>23.08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  <c r="M34" s="57"/>
      <c r="N34" s="57"/>
      <c r="O34" s="57">
        <v>8.83</v>
      </c>
    </row>
    <row r="35" spans="1:15" x14ac:dyDescent="0.25">
      <c r="A35" s="18"/>
      <c r="B35" s="26" t="s">
        <v>19</v>
      </c>
      <c r="C35" s="20"/>
      <c r="D35" s="20"/>
      <c r="E35" s="21">
        <f t="shared" si="5"/>
        <v>107.05000000000001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  <c r="M35" s="57"/>
      <c r="N35" s="57"/>
      <c r="O35" s="57">
        <v>40.97</v>
      </c>
    </row>
    <row r="36" spans="1:15" x14ac:dyDescent="0.25">
      <c r="A36" s="18"/>
      <c r="B36" s="26" t="s">
        <v>20</v>
      </c>
      <c r="C36" s="20"/>
      <c r="D36" s="20"/>
      <c r="E36" s="21">
        <f t="shared" si="5"/>
        <v>44.19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  <c r="M36" s="57"/>
      <c r="N36" s="57"/>
      <c r="O36" s="57">
        <v>16.91</v>
      </c>
    </row>
    <row r="37" spans="1:15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  <c r="M37" s="110"/>
      <c r="N37" s="110"/>
      <c r="O37" s="60"/>
    </row>
    <row r="38" spans="1:15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571.65</v>
      </c>
      <c r="F38" s="36">
        <f>F39+F40+F41+F42+F43+F44+F46+F47+F45</f>
        <v>122.5</v>
      </c>
      <c r="G38" s="36">
        <f t="shared" ref="G38:O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  <c r="M38" s="36">
        <f t="shared" si="6"/>
        <v>0</v>
      </c>
      <c r="N38" s="36">
        <f t="shared" si="6"/>
        <v>0</v>
      </c>
      <c r="O38" s="36">
        <f t="shared" si="6"/>
        <v>99.52</v>
      </c>
    </row>
    <row r="39" spans="1:15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169.48000000000002</v>
      </c>
      <c r="F39" s="41">
        <v>109.42</v>
      </c>
      <c r="G39" s="41"/>
      <c r="H39" s="41"/>
      <c r="I39" s="41"/>
      <c r="J39" s="41"/>
      <c r="K39" s="41"/>
      <c r="L39" s="41"/>
      <c r="M39" s="41"/>
      <c r="N39" s="41"/>
      <c r="O39" s="41">
        <v>60.06</v>
      </c>
    </row>
    <row r="40" spans="1:15" ht="30" x14ac:dyDescent="0.25">
      <c r="A40" s="37"/>
      <c r="B40" s="42" t="s">
        <v>24</v>
      </c>
      <c r="C40" s="64"/>
      <c r="D40" s="64"/>
      <c r="E40" s="40">
        <f>F40+I40+L40+O40+R40+U40+X40+AA40+AG40+AD40+0.01</f>
        <v>56.609999999999992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  <c r="M40" s="41"/>
      <c r="N40" s="41"/>
      <c r="O40" s="41">
        <v>21.66</v>
      </c>
    </row>
    <row r="41" spans="1:15" x14ac:dyDescent="0.25">
      <c r="A41" s="37"/>
      <c r="B41" s="42" t="s">
        <v>25</v>
      </c>
      <c r="C41" s="64"/>
      <c r="D41" s="64"/>
      <c r="E41" s="40">
        <f t="shared" si="7"/>
        <v>5.7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  <c r="M41" s="41"/>
      <c r="N41" s="41"/>
      <c r="O41" s="41">
        <v>2.1800000000000002</v>
      </c>
    </row>
    <row r="42" spans="1:15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  <c r="M42" s="41"/>
      <c r="N42" s="41"/>
      <c r="O42" s="41"/>
    </row>
    <row r="43" spans="1:15" x14ac:dyDescent="0.25">
      <c r="A43" s="44"/>
      <c r="B43" s="38" t="s">
        <v>27</v>
      </c>
      <c r="C43" s="47"/>
      <c r="D43" s="47"/>
      <c r="E43" s="40">
        <f t="shared" si="7"/>
        <v>6.04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  <c r="M43" s="113"/>
      <c r="N43" s="114"/>
      <c r="O43" s="41">
        <v>2.31</v>
      </c>
    </row>
    <row r="44" spans="1:15" ht="30" x14ac:dyDescent="0.25">
      <c r="A44" s="37"/>
      <c r="B44" s="38" t="s">
        <v>28</v>
      </c>
      <c r="C44" s="47"/>
      <c r="D44" s="47"/>
      <c r="E44" s="40">
        <f t="shared" si="7"/>
        <v>7.8000000000000007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  <c r="M44" s="41"/>
      <c r="N44" s="41"/>
      <c r="O44" s="41">
        <v>3.6</v>
      </c>
    </row>
    <row r="45" spans="1:15" x14ac:dyDescent="0.25">
      <c r="A45" s="37"/>
      <c r="B45" s="38" t="s">
        <v>29</v>
      </c>
      <c r="C45" s="47"/>
      <c r="D45" s="47"/>
      <c r="E45" s="40">
        <f>F45+I45+L45+O45+R45+U45+X45+AA45+AD45+AG45</f>
        <v>21.4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  <c r="M45" s="41"/>
      <c r="N45" s="41"/>
      <c r="O45" s="41">
        <v>9</v>
      </c>
    </row>
    <row r="46" spans="1:15" x14ac:dyDescent="0.25">
      <c r="A46" s="37"/>
      <c r="B46" s="42" t="s">
        <v>30</v>
      </c>
      <c r="C46" s="64"/>
      <c r="D46" s="64"/>
      <c r="E46" s="40">
        <f>F46+I46+L46+O46+R46+U46+X46+AA46+AG46+AD46-0.01</f>
        <v>3.77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  <c r="M46" s="41"/>
      <c r="N46" s="41"/>
      <c r="O46" s="41">
        <v>0.71</v>
      </c>
    </row>
    <row r="47" spans="1:15" x14ac:dyDescent="0.25">
      <c r="A47" s="47"/>
      <c r="B47" s="48" t="s">
        <v>31</v>
      </c>
      <c r="C47" s="64"/>
      <c r="D47" s="64"/>
      <c r="E47" s="40">
        <f>AA47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7"/>
      <c r="B48" s="48" t="s">
        <v>32</v>
      </c>
      <c r="C48" s="64"/>
      <c r="D48" s="64"/>
      <c r="E48" s="40">
        <f>F48+I48+L48+O48+R48+U48+X48+AA48+AD48-0.01</f>
        <v>60.849999999999994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  <c r="M48" s="41"/>
      <c r="N48" s="41"/>
      <c r="O48" s="41">
        <v>23.29</v>
      </c>
    </row>
    <row r="49" spans="1:15" x14ac:dyDescent="0.25">
      <c r="A49" s="65"/>
      <c r="B49" s="66" t="s">
        <v>37</v>
      </c>
      <c r="C49" s="67"/>
      <c r="D49" s="67"/>
      <c r="E49" s="68">
        <f>E50+E96+E115+E116+E117+E118+E119+1.62</f>
        <v>11428.069999999998</v>
      </c>
      <c r="F49" s="68">
        <f t="shared" ref="F49:O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  <c r="M49" s="68">
        <f t="shared" si="8"/>
        <v>0</v>
      </c>
      <c r="N49" s="68">
        <f t="shared" si="8"/>
        <v>0</v>
      </c>
      <c r="O49" s="68">
        <f t="shared" si="8"/>
        <v>5300.9800000000005</v>
      </c>
    </row>
    <row r="50" spans="1:15" ht="20.25" x14ac:dyDescent="0.25">
      <c r="A50" s="65"/>
      <c r="B50" s="69" t="s">
        <v>38</v>
      </c>
      <c r="C50" s="67"/>
      <c r="D50" s="67"/>
      <c r="E50" s="68">
        <f>E51+E52+E53+E54+E55+E56+E71+E88+0.01</f>
        <v>8511.4399999999987</v>
      </c>
      <c r="F50" s="68">
        <f>F51+F52+F53+F54+F55+F56+F71+F88</f>
        <v>718.38</v>
      </c>
      <c r="G50" s="57">
        <f t="shared" ref="G50:O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  <c r="M50" s="68">
        <f t="shared" si="9"/>
        <v>0</v>
      </c>
      <c r="N50" s="68">
        <f t="shared" si="9"/>
        <v>0</v>
      </c>
      <c r="O50" s="68">
        <f t="shared" si="9"/>
        <v>4185.3900000000003</v>
      </c>
    </row>
    <row r="51" spans="1:15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1434.6799999999998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  <c r="M51" s="111"/>
      <c r="N51" s="111"/>
      <c r="O51" s="47">
        <v>549.04999999999995</v>
      </c>
    </row>
    <row r="52" spans="1:15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  <c r="M52" s="111"/>
      <c r="N52" s="111"/>
      <c r="O52" s="47"/>
    </row>
    <row r="53" spans="1:15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2249.7999999999997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  <c r="M53" s="47"/>
      <c r="N53" s="47"/>
      <c r="O53" s="47">
        <v>861</v>
      </c>
    </row>
    <row r="54" spans="1:15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497.28000000000003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  <c r="M54" s="111"/>
      <c r="N54" s="111"/>
      <c r="O54" s="47">
        <v>190.3</v>
      </c>
    </row>
    <row r="55" spans="1:15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277.94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  <c r="M55" s="47"/>
      <c r="N55" s="47"/>
      <c r="O55" s="47">
        <v>106.37</v>
      </c>
    </row>
    <row r="56" spans="1:15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3453.0099999999998</v>
      </c>
      <c r="F56" s="80">
        <f>F57+F58+F59+F60+F61+F70+F62+F63+F64+F65+F66+F67+F68+F69</f>
        <v>44.53</v>
      </c>
      <c r="G56" s="80">
        <f t="shared" ref="G56:N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  <c r="M56" s="80">
        <f t="shared" si="10"/>
        <v>0</v>
      </c>
      <c r="N56" s="80">
        <f t="shared" si="10"/>
        <v>0</v>
      </c>
      <c r="O56" s="80">
        <f>O57+O58+O59+O60+O61+O70+O62+O63+O64+O65+O66+O67+O68+O69</f>
        <v>2278.8000000000002</v>
      </c>
    </row>
    <row r="57" spans="1:15" x14ac:dyDescent="0.25">
      <c r="A57" s="81"/>
      <c r="B57" s="42" t="s">
        <v>45</v>
      </c>
      <c r="C57" s="82"/>
      <c r="D57" s="82"/>
      <c r="E57" s="47">
        <f>F57+I57+L57+O57+R57+U57+X57+AA57+AG57</f>
        <v>485.59</v>
      </c>
      <c r="F57" s="45"/>
      <c r="G57" s="37"/>
      <c r="H57" s="37"/>
      <c r="I57" s="37"/>
      <c r="J57" s="37"/>
      <c r="K57" s="37"/>
      <c r="L57" s="37"/>
      <c r="M57" s="37"/>
      <c r="N57" s="37"/>
      <c r="O57" s="37">
        <v>485.59</v>
      </c>
    </row>
    <row r="58" spans="1:15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31.85</v>
      </c>
      <c r="F58" s="47"/>
      <c r="G58" s="37"/>
      <c r="H58" s="37"/>
      <c r="I58" s="37"/>
      <c r="J58" s="37"/>
      <c r="K58" s="37"/>
      <c r="L58" s="37"/>
      <c r="M58" s="37"/>
      <c r="N58" s="37"/>
      <c r="O58" s="84">
        <v>31.85</v>
      </c>
    </row>
    <row r="59" spans="1:15" x14ac:dyDescent="0.25">
      <c r="A59" s="81"/>
      <c r="B59" s="83" t="s">
        <v>47</v>
      </c>
      <c r="C59" s="47"/>
      <c r="D59" s="47"/>
      <c r="E59" s="47">
        <f>F59+I59+L59+O59+R59+U59+X59+AA59+AG59+AD59</f>
        <v>263.67</v>
      </c>
      <c r="F59" s="84"/>
      <c r="G59" s="37"/>
      <c r="H59" s="37"/>
      <c r="I59" s="37"/>
      <c r="J59" s="37"/>
      <c r="K59" s="37"/>
      <c r="L59" s="37">
        <v>263.67</v>
      </c>
      <c r="M59" s="37"/>
      <c r="N59" s="37"/>
      <c r="O59" s="37"/>
    </row>
    <row r="60" spans="1:15" x14ac:dyDescent="0.25">
      <c r="A60" s="81"/>
      <c r="B60" s="83" t="s">
        <v>48</v>
      </c>
      <c r="C60" s="47"/>
      <c r="D60" s="47"/>
      <c r="E60" s="47">
        <f>F60+I60+L60+O60+R60+U60+X60+AA60+AG60+AD60</f>
        <v>175.46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  <c r="M60" s="37"/>
      <c r="N60" s="37"/>
      <c r="O60" s="37">
        <v>67.150000000000006</v>
      </c>
    </row>
    <row r="61" spans="1:15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  <c r="M61" s="37"/>
      <c r="N61" s="37"/>
      <c r="O61" s="37"/>
    </row>
    <row r="62" spans="1:15" x14ac:dyDescent="0.25">
      <c r="A62" s="81"/>
      <c r="B62" s="83" t="s">
        <v>50</v>
      </c>
      <c r="C62" s="47"/>
      <c r="D62" s="47"/>
      <c r="E62" s="47">
        <f>F62+I62+L62+O62+R62+U62+X62+AA62+AD62+AG62</f>
        <v>930</v>
      </c>
      <c r="F62" s="84"/>
      <c r="G62" s="37"/>
      <c r="H62" s="37"/>
      <c r="I62" s="37"/>
      <c r="J62" s="37"/>
      <c r="K62" s="37"/>
      <c r="L62" s="37"/>
      <c r="M62" s="37"/>
      <c r="N62" s="37"/>
      <c r="O62" s="37">
        <v>930</v>
      </c>
    </row>
    <row r="63" spans="1:15" x14ac:dyDescent="0.25">
      <c r="A63" s="81"/>
      <c r="B63" s="83" t="s">
        <v>51</v>
      </c>
      <c r="C63" s="47"/>
      <c r="D63" s="47"/>
      <c r="E63" s="47">
        <f>F63+I63+L63+O63+R63+U63+X63+AA63+AD63</f>
        <v>54.71</v>
      </c>
      <c r="F63" s="84"/>
      <c r="G63" s="37"/>
      <c r="H63" s="37"/>
      <c r="I63" s="37"/>
      <c r="J63" s="37"/>
      <c r="K63" s="37"/>
      <c r="L63" s="37"/>
      <c r="M63" s="37"/>
      <c r="N63" s="37"/>
      <c r="O63" s="37">
        <v>54.71</v>
      </c>
    </row>
    <row r="64" spans="1:15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81"/>
      <c r="B65" s="83" t="s">
        <v>53</v>
      </c>
      <c r="C65" s="47"/>
      <c r="D65" s="47"/>
      <c r="E65" s="47">
        <f>AA65</f>
        <v>0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81"/>
      <c r="B70" s="83" t="s">
        <v>58</v>
      </c>
      <c r="C70" s="47"/>
      <c r="D70" s="47"/>
      <c r="E70" s="47">
        <f>F70+I70+L70+O70+R70+U70+X70+AA70+AG70</f>
        <v>764.34</v>
      </c>
      <c r="F70" s="47"/>
      <c r="G70" s="37"/>
      <c r="H70" s="37"/>
      <c r="I70" s="37"/>
      <c r="J70" s="37"/>
      <c r="K70" s="37"/>
      <c r="L70" s="37">
        <v>54.84</v>
      </c>
      <c r="M70" s="37"/>
      <c r="N70" s="37"/>
      <c r="O70" s="37">
        <v>709.5</v>
      </c>
    </row>
    <row r="71" spans="1:15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417.5800000000001</v>
      </c>
      <c r="F71" s="80">
        <f>F72+F74+F75+F77+F78+F80+F81+F83+F87+F73+F76+F79+F82+F86</f>
        <v>91.210000000000008</v>
      </c>
      <c r="G71" s="80">
        <f t="shared" ref="G71:N71" si="11">G72+G74+G75+G77+G78+G80+G81+G83+G87+G73+G76+G79+G82</f>
        <v>0</v>
      </c>
      <c r="H71" s="80">
        <f t="shared" si="11"/>
        <v>0</v>
      </c>
      <c r="I71" s="80">
        <f>I72+I74+I75+I77+I78+I80+I81+I83+I87+I73+I76+I79+I82+I86</f>
        <v>93.639999999999972</v>
      </c>
      <c r="J71" s="80">
        <f t="shared" si="11"/>
        <v>0</v>
      </c>
      <c r="K71" s="80">
        <f t="shared" si="11"/>
        <v>0</v>
      </c>
      <c r="L71" s="80">
        <f>L72+L74+L75+L77+L78+L80+L81+L83+L87+L73+L76+L79+L82+L86</f>
        <v>102.19999999999999</v>
      </c>
      <c r="M71" s="80">
        <f t="shared" si="11"/>
        <v>0</v>
      </c>
      <c r="N71" s="80">
        <f t="shared" si="11"/>
        <v>0</v>
      </c>
      <c r="O71" s="80">
        <f>O72+O74+O75+O77+O78+O80+O81+O83+O87+O73+O76+O79+O82+O86</f>
        <v>130.54000000000002</v>
      </c>
    </row>
    <row r="72" spans="1:15" x14ac:dyDescent="0.25">
      <c r="A72" s="70"/>
      <c r="B72" s="86" t="s">
        <v>60</v>
      </c>
      <c r="C72" s="84"/>
      <c r="D72" s="84"/>
      <c r="E72" s="72">
        <f>F72+I72+L72+O72+R72+U72+X72+AA72+AG72+AD72</f>
        <v>78.990000000000009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  <c r="M72" s="111"/>
      <c r="N72" s="111"/>
      <c r="O72" s="47">
        <v>30.23</v>
      </c>
    </row>
    <row r="73" spans="1:15" x14ac:dyDescent="0.25">
      <c r="A73" s="70"/>
      <c r="B73" s="86" t="s">
        <v>61</v>
      </c>
      <c r="C73" s="84"/>
      <c r="D73" s="84"/>
      <c r="E73" s="72">
        <f>F73+I73+L73+O73+R73+U73+X73+AA73+AD73+AG73</f>
        <v>38.209999999999994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  <c r="M73" s="111"/>
      <c r="N73" s="111"/>
      <c r="O73" s="47">
        <v>14.62</v>
      </c>
    </row>
    <row r="74" spans="1:15" x14ac:dyDescent="0.25">
      <c r="A74" s="70"/>
      <c r="B74" s="87" t="s">
        <v>62</v>
      </c>
      <c r="C74" s="87"/>
      <c r="D74" s="87"/>
      <c r="E74" s="72">
        <f>F74+I74+L74+O74+R74+U74+X74+AA74+AD74</f>
        <v>117.36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  <c r="M74" s="111"/>
      <c r="N74" s="111"/>
      <c r="O74" s="47">
        <v>44.91</v>
      </c>
    </row>
    <row r="75" spans="1:15" x14ac:dyDescent="0.25">
      <c r="A75" s="70"/>
      <c r="B75" s="87" t="s">
        <v>63</v>
      </c>
      <c r="C75" s="87"/>
      <c r="D75" s="87"/>
      <c r="E75" s="72">
        <f>F75+I75+L75+O75+R75+U75+X75+AA75+AG75+AD75</f>
        <v>24.36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  <c r="M75" s="111"/>
      <c r="N75" s="111"/>
      <c r="O75" s="47">
        <v>9.32</v>
      </c>
    </row>
    <row r="76" spans="1:15" x14ac:dyDescent="0.25">
      <c r="A76" s="70"/>
      <c r="B76" s="87" t="s">
        <v>64</v>
      </c>
      <c r="C76" s="87"/>
      <c r="D76" s="87"/>
      <c r="E76" s="72">
        <f>I76+F76+L76+O76+R76+U76+X76+AA76+AD76+AG76</f>
        <v>20.8</v>
      </c>
      <c r="F76" s="47">
        <v>10.4</v>
      </c>
      <c r="G76" s="111"/>
      <c r="H76" s="111"/>
      <c r="I76" s="47"/>
      <c r="J76" s="111"/>
      <c r="K76" s="111"/>
      <c r="L76" s="47"/>
      <c r="M76" s="111"/>
      <c r="N76" s="111"/>
      <c r="O76" s="47">
        <v>10.4</v>
      </c>
    </row>
    <row r="77" spans="1:15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  <c r="M77" s="111"/>
      <c r="N77" s="111"/>
      <c r="O77" s="47"/>
    </row>
    <row r="78" spans="1:15" x14ac:dyDescent="0.25">
      <c r="A78" s="70"/>
      <c r="B78" s="86" t="s">
        <v>66</v>
      </c>
      <c r="C78" s="84"/>
      <c r="D78" s="47"/>
      <c r="E78" s="72">
        <f>F78+I78+L78+O78+R78+U78+X78+AA78+AG78+AD78</f>
        <v>12.11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  <c r="M78" s="111"/>
      <c r="N78" s="111"/>
      <c r="O78" s="47">
        <v>4.63</v>
      </c>
    </row>
    <row r="79" spans="1:15" x14ac:dyDescent="0.25">
      <c r="A79" s="70"/>
      <c r="B79" s="86" t="s">
        <v>67</v>
      </c>
      <c r="C79" s="84"/>
      <c r="D79" s="47"/>
      <c r="E79" s="72">
        <f>F79+I79+L79+O79+R79+U79+X79+AA79+AD79+AG79</f>
        <v>1.8599999999999999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  <c r="M79" s="111"/>
      <c r="N79" s="111"/>
      <c r="O79" s="47">
        <v>0.71</v>
      </c>
    </row>
    <row r="80" spans="1:15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  <c r="M80" s="111"/>
      <c r="N80" s="111"/>
      <c r="O80" s="47"/>
    </row>
    <row r="81" spans="1:15" x14ac:dyDescent="0.25">
      <c r="A81" s="70"/>
      <c r="B81" s="88" t="s">
        <v>69</v>
      </c>
      <c r="C81" s="47"/>
      <c r="D81" s="47"/>
      <c r="E81" s="72">
        <f>F81+I81+L81+O81+R81+U81+X81+AA81+AG81+AD81</f>
        <v>0</v>
      </c>
      <c r="F81" s="47"/>
      <c r="G81" s="111"/>
      <c r="H81" s="111"/>
      <c r="I81" s="47"/>
      <c r="J81" s="111"/>
      <c r="K81" s="111"/>
      <c r="L81" s="47"/>
      <c r="M81" s="111"/>
      <c r="N81" s="111"/>
      <c r="O81" s="47"/>
    </row>
    <row r="82" spans="1:15" x14ac:dyDescent="0.25">
      <c r="A82" s="70"/>
      <c r="B82" s="88" t="s">
        <v>70</v>
      </c>
      <c r="C82" s="47"/>
      <c r="D82" s="47"/>
      <c r="E82" s="72">
        <f>F82+I82+L82+O82+R82+U82+X82+AA82+AD82+AG82</f>
        <v>25.3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  <c r="M82" s="111"/>
      <c r="N82" s="111"/>
      <c r="O82" s="47">
        <v>9.68</v>
      </c>
    </row>
    <row r="83" spans="1:15" x14ac:dyDescent="0.25">
      <c r="A83" s="70"/>
      <c r="B83" s="83" t="s">
        <v>71</v>
      </c>
      <c r="C83" s="72"/>
      <c r="D83" s="72"/>
      <c r="E83" s="72">
        <f>F83+I83+L83+O83+R83+U83+X83+AA83+AG83+AD83</f>
        <v>15.8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  <c r="M83" s="47"/>
      <c r="N83" s="47"/>
      <c r="O83" s="47">
        <v>6.04</v>
      </c>
    </row>
    <row r="84" spans="1:15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  <c r="M84" s="47"/>
      <c r="N84" s="47"/>
      <c r="O84" s="47"/>
    </row>
    <row r="85" spans="1:15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  <c r="M85" s="47"/>
      <c r="N85" s="47"/>
      <c r="O85" s="47"/>
    </row>
    <row r="86" spans="1:15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  <c r="J86" s="47"/>
      <c r="K86" s="47"/>
      <c r="L86" s="47"/>
      <c r="M86" s="47"/>
      <c r="N86" s="47"/>
      <c r="O86" s="47"/>
    </row>
    <row r="87" spans="1:15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  <c r="M87" s="47"/>
      <c r="N87" s="47"/>
      <c r="O87" s="47"/>
    </row>
    <row r="88" spans="1:15" x14ac:dyDescent="0.25">
      <c r="A88" s="76">
        <v>7</v>
      </c>
      <c r="B88" s="89" t="s">
        <v>74</v>
      </c>
      <c r="C88" s="80"/>
      <c r="D88" s="80"/>
      <c r="E88" s="80">
        <f>E89+E95</f>
        <v>181.14</v>
      </c>
      <c r="F88" s="80">
        <f>F89+F95</f>
        <v>22.73</v>
      </c>
      <c r="G88" s="80">
        <f t="shared" ref="G88:N88" si="12">G89+G90+G95</f>
        <v>0</v>
      </c>
      <c r="H88" s="80">
        <f t="shared" si="12"/>
        <v>0</v>
      </c>
      <c r="I88" s="80">
        <f>I89+I95</f>
        <v>30.13</v>
      </c>
      <c r="J88" s="80">
        <f t="shared" si="12"/>
        <v>0</v>
      </c>
      <c r="K88" s="80">
        <f t="shared" si="12"/>
        <v>0</v>
      </c>
      <c r="L88" s="80">
        <f>L89+L95</f>
        <v>58.95</v>
      </c>
      <c r="M88" s="80">
        <f t="shared" si="12"/>
        <v>0</v>
      </c>
      <c r="N88" s="80">
        <f t="shared" si="12"/>
        <v>0</v>
      </c>
      <c r="O88" s="80">
        <f>O89+O95</f>
        <v>69.330000000000013</v>
      </c>
    </row>
    <row r="89" spans="1:15" x14ac:dyDescent="0.25">
      <c r="A89" s="70"/>
      <c r="B89" s="88" t="s">
        <v>75</v>
      </c>
      <c r="C89" s="47"/>
      <c r="D89" s="47"/>
      <c r="E89" s="72">
        <f>F89+I89+L89+O89+R89+U89+X89+AA89+AD89</f>
        <v>170.95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  <c r="M89" s="47"/>
      <c r="N89" s="47"/>
      <c r="O89" s="47">
        <v>65.430000000000007</v>
      </c>
    </row>
    <row r="90" spans="1:15" x14ac:dyDescent="0.25">
      <c r="A90" s="70"/>
      <c r="B90" s="86" t="s">
        <v>76</v>
      </c>
      <c r="C90" s="84"/>
      <c r="D90" s="47"/>
      <c r="E90" s="72">
        <f>F90+I90+L90+O90+R90+U90+X90+AA90+AG90+AD90</f>
        <v>12.55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  <c r="M90" s="111"/>
      <c r="N90" s="111"/>
      <c r="O90" s="47">
        <v>4.8</v>
      </c>
    </row>
    <row r="91" spans="1:15" x14ac:dyDescent="0.25">
      <c r="A91" s="70"/>
      <c r="B91" s="87" t="s">
        <v>77</v>
      </c>
      <c r="C91" s="87"/>
      <c r="D91" s="87"/>
      <c r="E91" s="72">
        <f>F91+I91+L91+O91+R91+U91+X91+AA91+AG91+AD91</f>
        <v>115.30000000000001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  <c r="M91" s="111"/>
      <c r="N91" s="111"/>
      <c r="O91" s="47">
        <v>44.12</v>
      </c>
    </row>
    <row r="92" spans="1:15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  <c r="M92" s="47"/>
      <c r="N92" s="47"/>
      <c r="O92" s="47"/>
    </row>
    <row r="93" spans="1:15" x14ac:dyDescent="0.25">
      <c r="A93" s="70"/>
      <c r="B93" s="83" t="s">
        <v>79</v>
      </c>
      <c r="C93" s="72"/>
      <c r="D93" s="72"/>
      <c r="E93" s="72">
        <f>F93+I93+L93+O93+R93+U93+X93+AA93+AD93+AG93</f>
        <v>17.099999999999998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  <c r="M93" s="47"/>
      <c r="N93" s="47"/>
      <c r="O93" s="47">
        <v>6.54</v>
      </c>
    </row>
    <row r="94" spans="1:15" x14ac:dyDescent="0.25">
      <c r="A94" s="70"/>
      <c r="B94" s="83" t="s">
        <v>80</v>
      </c>
      <c r="C94" s="72"/>
      <c r="D94" s="72"/>
      <c r="E94" s="72">
        <f>F94+I94+L94+O94+R94+U94+X94+AA94+AD94+AG94</f>
        <v>26.020000000000003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  <c r="M94" s="47"/>
      <c r="N94" s="47"/>
      <c r="O94" s="47">
        <v>9.9600000000000009</v>
      </c>
    </row>
    <row r="95" spans="1:15" x14ac:dyDescent="0.25">
      <c r="A95" s="70"/>
      <c r="B95" s="88" t="s">
        <v>81</v>
      </c>
      <c r="C95" s="47"/>
      <c r="D95" s="47"/>
      <c r="E95" s="72">
        <f>F95+I95+L95+O95+R95+U95+X95+AA95+AD95+AG95</f>
        <v>10.19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  <c r="M95" s="111"/>
      <c r="N95" s="111"/>
      <c r="O95" s="47">
        <v>3.9</v>
      </c>
    </row>
    <row r="96" spans="1:15" x14ac:dyDescent="0.25">
      <c r="A96" s="76">
        <v>8</v>
      </c>
      <c r="B96" s="90" t="s">
        <v>82</v>
      </c>
      <c r="C96" s="91"/>
      <c r="D96" s="91"/>
      <c r="E96" s="80">
        <f>E97+E98+E99+E100+E102</f>
        <v>2143.09</v>
      </c>
      <c r="F96" s="80">
        <f>F97+F98+F99+F100+F102</f>
        <v>268.99</v>
      </c>
      <c r="G96" s="80">
        <f t="shared" ref="G96:O96" si="13">G97+G98+G99+G100+G102</f>
        <v>0</v>
      </c>
      <c r="H96" s="80">
        <f t="shared" si="13"/>
        <v>0</v>
      </c>
      <c r="I96" s="80">
        <f t="shared" si="13"/>
        <v>356.35</v>
      </c>
      <c r="J96" s="80">
        <f t="shared" si="13"/>
        <v>0</v>
      </c>
      <c r="K96" s="80">
        <f t="shared" si="13"/>
        <v>0</v>
      </c>
      <c r="L96" s="80">
        <f t="shared" si="13"/>
        <v>697.56000000000006</v>
      </c>
      <c r="M96" s="80">
        <f t="shared" si="13"/>
        <v>0</v>
      </c>
      <c r="N96" s="80">
        <f t="shared" si="13"/>
        <v>0</v>
      </c>
      <c r="O96" s="80">
        <f t="shared" si="13"/>
        <v>820.18000000000006</v>
      </c>
    </row>
    <row r="97" spans="1:15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392.47999999999996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  <c r="M97" s="111"/>
      <c r="N97" s="111"/>
      <c r="O97" s="47">
        <v>150.19999999999999</v>
      </c>
    </row>
    <row r="98" spans="1:15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1333.35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  <c r="M98" s="111"/>
      <c r="N98" s="111"/>
      <c r="O98" s="47">
        <v>510.27</v>
      </c>
    </row>
    <row r="99" spans="1:15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346.18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  <c r="M99" s="111"/>
      <c r="N99" s="111"/>
      <c r="O99" s="47">
        <v>132.47999999999999</v>
      </c>
    </row>
    <row r="100" spans="1:15" x14ac:dyDescent="0.25">
      <c r="A100" s="76">
        <v>12</v>
      </c>
      <c r="B100" s="77" t="s">
        <v>86</v>
      </c>
      <c r="C100" s="79"/>
      <c r="D100" s="80"/>
      <c r="E100" s="80">
        <f>E101</f>
        <v>2.5099999999999998</v>
      </c>
      <c r="F100" s="80">
        <f t="shared" ref="F100:O100" si="14">F101</f>
        <v>0.32</v>
      </c>
      <c r="G100" s="80">
        <f t="shared" si="14"/>
        <v>0</v>
      </c>
      <c r="H100" s="80">
        <f t="shared" si="14"/>
        <v>0</v>
      </c>
      <c r="I100" s="80">
        <f t="shared" si="14"/>
        <v>0.42</v>
      </c>
      <c r="J100" s="80">
        <f t="shared" si="14"/>
        <v>0</v>
      </c>
      <c r="K100" s="80">
        <f t="shared" si="14"/>
        <v>0</v>
      </c>
      <c r="L100" s="80">
        <f t="shared" si="14"/>
        <v>0.81</v>
      </c>
      <c r="M100" s="80">
        <f t="shared" si="14"/>
        <v>0</v>
      </c>
      <c r="N100" s="80">
        <f t="shared" si="14"/>
        <v>0</v>
      </c>
      <c r="O100" s="80">
        <f t="shared" si="14"/>
        <v>0.96</v>
      </c>
    </row>
    <row r="101" spans="1:15" x14ac:dyDescent="0.25">
      <c r="A101" s="70"/>
      <c r="B101" s="87" t="s">
        <v>87</v>
      </c>
      <c r="C101" s="93"/>
      <c r="D101" s="94"/>
      <c r="E101" s="72">
        <f>F101+I101+L101+O101+R101+U101+X101+AA101+AG101+AD101</f>
        <v>2.5099999999999998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  <c r="M101" s="111"/>
      <c r="N101" s="111"/>
      <c r="O101" s="47">
        <v>0.96</v>
      </c>
    </row>
    <row r="102" spans="1:15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68.570000000000007</v>
      </c>
      <c r="F102" s="80">
        <f>F103+F104+F107+F108+F109+F110+F111+F112+F113+F106</f>
        <v>8.5400000000000009</v>
      </c>
      <c r="G102" s="80">
        <f t="shared" ref="G102:N102" si="15">G103+G104+G107+G108+G109+G110+G111+G112+G113+G106</f>
        <v>0</v>
      </c>
      <c r="H102" s="80">
        <f t="shared" si="15"/>
        <v>0</v>
      </c>
      <c r="I102" s="80">
        <f>I103+I104+I107+I108+I109+I110+I111+I112+I113+I106</f>
        <v>11.41</v>
      </c>
      <c r="J102" s="80">
        <f t="shared" si="15"/>
        <v>0</v>
      </c>
      <c r="K102" s="80">
        <f t="shared" si="15"/>
        <v>0</v>
      </c>
      <c r="L102" s="80">
        <f>L103+L104+L107+L108+L109+L110+L111+L112+L113+L106</f>
        <v>22.35</v>
      </c>
      <c r="M102" s="80">
        <f t="shared" si="15"/>
        <v>0</v>
      </c>
      <c r="N102" s="80">
        <f t="shared" si="15"/>
        <v>0</v>
      </c>
      <c r="O102" s="80">
        <f>O103+O104+O107+O108+O109+O110+O111+O112+O113+O106</f>
        <v>26.269999999999996</v>
      </c>
    </row>
    <row r="103" spans="1:15" x14ac:dyDescent="0.25">
      <c r="A103" s="70"/>
      <c r="B103" s="88" t="s">
        <v>89</v>
      </c>
      <c r="C103" s="47"/>
      <c r="D103" s="47"/>
      <c r="E103" s="72">
        <f>F103+I103+L103+O103+R103+U103+X103+AA103+AG103+AD103</f>
        <v>5.12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  <c r="M103" s="111"/>
      <c r="N103" s="111"/>
      <c r="O103" s="47">
        <v>2</v>
      </c>
    </row>
    <row r="104" spans="1:15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16.579999999999998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  <c r="M104" s="111"/>
      <c r="N104" s="111"/>
      <c r="O104" s="47">
        <v>6.35</v>
      </c>
    </row>
    <row r="105" spans="1:15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  <c r="M105" s="111"/>
      <c r="N105" s="111"/>
      <c r="O105" s="47"/>
    </row>
    <row r="106" spans="1:15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  <c r="M106" s="111"/>
      <c r="N106" s="111"/>
      <c r="O106" s="47"/>
    </row>
    <row r="107" spans="1:15" ht="30" x14ac:dyDescent="0.25">
      <c r="A107" s="70"/>
      <c r="B107" s="88" t="s">
        <v>93</v>
      </c>
      <c r="C107" s="47"/>
      <c r="D107" s="47"/>
      <c r="E107" s="72">
        <f t="shared" ref="E107:E114" si="16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  <c r="M107" s="111"/>
      <c r="N107" s="111"/>
      <c r="O107" s="47"/>
    </row>
    <row r="108" spans="1:15" ht="30" x14ac:dyDescent="0.25">
      <c r="A108" s="70"/>
      <c r="B108" s="88" t="s">
        <v>94</v>
      </c>
      <c r="C108" s="47"/>
      <c r="D108" s="47"/>
      <c r="E108" s="72">
        <f t="shared" si="16"/>
        <v>17.84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  <c r="M108" s="111"/>
      <c r="N108" s="111"/>
      <c r="O108" s="47">
        <v>6.8</v>
      </c>
    </row>
    <row r="109" spans="1:15" x14ac:dyDescent="0.25">
      <c r="A109" s="70"/>
      <c r="B109" s="88" t="s">
        <v>95</v>
      </c>
      <c r="C109" s="47"/>
      <c r="D109" s="47"/>
      <c r="E109" s="72">
        <f t="shared" si="16"/>
        <v>3.1900000000000004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  <c r="M109" s="111"/>
      <c r="N109" s="111"/>
      <c r="O109" s="47">
        <v>1.22</v>
      </c>
    </row>
    <row r="110" spans="1:15" x14ac:dyDescent="0.25">
      <c r="A110" s="70"/>
      <c r="B110" s="88" t="s">
        <v>96</v>
      </c>
      <c r="C110" s="47"/>
      <c r="D110" s="47"/>
      <c r="E110" s="72">
        <f t="shared" si="16"/>
        <v>9.31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  <c r="M110" s="111"/>
      <c r="N110" s="111"/>
      <c r="O110" s="47">
        <v>3.57</v>
      </c>
    </row>
    <row r="111" spans="1:15" x14ac:dyDescent="0.25">
      <c r="A111" s="70"/>
      <c r="B111" s="88" t="s">
        <v>97</v>
      </c>
      <c r="C111" s="47"/>
      <c r="D111" s="47"/>
      <c r="E111" s="72">
        <f t="shared" si="16"/>
        <v>11.49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  <c r="M111" s="111"/>
      <c r="N111" s="111"/>
      <c r="O111" s="47">
        <v>4.4000000000000004</v>
      </c>
    </row>
    <row r="112" spans="1:15" x14ac:dyDescent="0.25">
      <c r="A112" s="70"/>
      <c r="B112" s="88" t="s">
        <v>98</v>
      </c>
      <c r="C112" s="47"/>
      <c r="D112" s="47"/>
      <c r="E112" s="72">
        <f t="shared" si="16"/>
        <v>0</v>
      </c>
      <c r="F112" s="47"/>
      <c r="G112" s="111"/>
      <c r="H112" s="111"/>
      <c r="I112" s="47"/>
      <c r="J112" s="111"/>
      <c r="K112" s="111"/>
      <c r="L112" s="47"/>
      <c r="M112" s="111"/>
      <c r="N112" s="111"/>
      <c r="O112" s="47"/>
    </row>
    <row r="113" spans="1:15" x14ac:dyDescent="0.25">
      <c r="A113" s="70"/>
      <c r="B113" s="88" t="s">
        <v>99</v>
      </c>
      <c r="C113" s="47"/>
      <c r="D113" s="47"/>
      <c r="E113" s="72">
        <f t="shared" si="16"/>
        <v>5.04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  <c r="M113" s="111"/>
      <c r="N113" s="111"/>
      <c r="O113" s="47">
        <v>1.93</v>
      </c>
    </row>
    <row r="114" spans="1:15" ht="31.5" x14ac:dyDescent="0.25">
      <c r="A114" s="70">
        <v>14</v>
      </c>
      <c r="B114" s="96" t="s">
        <v>100</v>
      </c>
      <c r="C114" s="84"/>
      <c r="D114" s="47"/>
      <c r="E114" s="72">
        <f t="shared" si="16"/>
        <v>0</v>
      </c>
      <c r="F114" s="47"/>
      <c r="G114" s="111"/>
      <c r="H114" s="111"/>
      <c r="I114" s="47"/>
      <c r="J114" s="111"/>
      <c r="K114" s="111"/>
      <c r="L114" s="47"/>
      <c r="M114" s="111"/>
      <c r="N114" s="111"/>
      <c r="O114" s="47"/>
    </row>
    <row r="115" spans="1:15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145.31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  <c r="M115" s="111"/>
      <c r="N115" s="111"/>
      <c r="O115" s="47">
        <v>55.61</v>
      </c>
    </row>
    <row r="116" spans="1:15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452.30000000000007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  <c r="M116" s="72"/>
      <c r="N116" s="72"/>
      <c r="O116" s="72">
        <v>173.09</v>
      </c>
    </row>
    <row r="117" spans="1:15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23.08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  <c r="M117" s="72"/>
      <c r="N117" s="72"/>
      <c r="O117" s="72">
        <v>8.83</v>
      </c>
    </row>
    <row r="118" spans="1:15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107.05000000000001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  <c r="M118" s="72"/>
      <c r="N118" s="72"/>
      <c r="O118" s="72">
        <v>40.97</v>
      </c>
    </row>
    <row r="119" spans="1:15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44.18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  <c r="M119" s="72"/>
      <c r="N119" s="72"/>
      <c r="O119" s="72">
        <v>16.91</v>
      </c>
    </row>
    <row r="120" spans="1:15" ht="29.25" x14ac:dyDescent="0.25">
      <c r="A120" s="98">
        <v>19</v>
      </c>
      <c r="B120" s="99" t="s">
        <v>106</v>
      </c>
      <c r="C120" s="100"/>
      <c r="D120" s="101"/>
      <c r="E120" s="101">
        <f>E31-E49+0.01</f>
        <v>-1031.6899999999971</v>
      </c>
      <c r="F120" s="101">
        <f t="shared" ref="F120:O120" si="17">F31-F49</f>
        <v>249.79999999999973</v>
      </c>
      <c r="G120" s="101">
        <f t="shared" si="17"/>
        <v>0</v>
      </c>
      <c r="H120" s="101">
        <f t="shared" si="17"/>
        <v>0</v>
      </c>
      <c r="I120" s="101">
        <f t="shared" si="17"/>
        <v>481.51000000000022</v>
      </c>
      <c r="J120" s="101">
        <f t="shared" si="17"/>
        <v>0</v>
      </c>
      <c r="K120" s="101">
        <f t="shared" si="17"/>
        <v>0</v>
      </c>
      <c r="L120" s="101">
        <f t="shared" si="17"/>
        <v>-488.38000000000011</v>
      </c>
      <c r="M120" s="101">
        <f t="shared" si="17"/>
        <v>0</v>
      </c>
      <c r="N120" s="101">
        <f t="shared" si="17"/>
        <v>0</v>
      </c>
      <c r="O120" s="101">
        <f t="shared" si="17"/>
        <v>-1508.2600000000002</v>
      </c>
    </row>
    <row r="121" spans="1:15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1097.6100000000006</v>
      </c>
      <c r="F121" s="105">
        <f>F5+F32-F13</f>
        <v>149.38999999999987</v>
      </c>
      <c r="G121" s="105">
        <f t="shared" ref="G121:O121" si="18">G5+G32-G13</f>
        <v>0</v>
      </c>
      <c r="H121" s="105">
        <f t="shared" si="18"/>
        <v>0</v>
      </c>
      <c r="I121" s="105">
        <f t="shared" si="18"/>
        <v>164.28999999999996</v>
      </c>
      <c r="J121" s="105">
        <f t="shared" si="18"/>
        <v>0</v>
      </c>
      <c r="K121" s="105">
        <f t="shared" si="18"/>
        <v>0</v>
      </c>
      <c r="L121" s="105">
        <f t="shared" si="18"/>
        <v>340.51000000000022</v>
      </c>
      <c r="M121" s="105">
        <f t="shared" si="18"/>
        <v>0</v>
      </c>
      <c r="N121" s="105">
        <f t="shared" si="18"/>
        <v>0</v>
      </c>
      <c r="O121" s="105">
        <f t="shared" si="18"/>
        <v>443.42000000000053</v>
      </c>
    </row>
  </sheetData>
  <mergeCells count="4">
    <mergeCell ref="C3:E3"/>
    <mergeCell ref="G3:I3"/>
    <mergeCell ref="J3:L3"/>
    <mergeCell ref="M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workbookViewId="0">
      <selection sqref="A1:R1048576"/>
    </sheetView>
  </sheetViews>
  <sheetFormatPr defaultRowHeight="15.75" x14ac:dyDescent="0.25"/>
  <cols>
    <col min="1" max="1" width="7.85546875" style="106" customWidth="1"/>
    <col min="2" max="2" width="52.28515625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hidden="1" customWidth="1"/>
    <col min="13" max="14" width="9.7109375" style="106" hidden="1" customWidth="1"/>
    <col min="15" max="15" width="14.42578125" style="107" hidden="1" customWidth="1"/>
    <col min="16" max="17" width="9.7109375" style="106" hidden="1" customWidth="1"/>
    <col min="18" max="18" width="14.42578125" style="107" customWidth="1"/>
  </cols>
  <sheetData>
    <row r="1" spans="1:18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  <c r="J1" s="1"/>
      <c r="K1" s="1"/>
      <c r="L1" s="4"/>
      <c r="M1" s="1"/>
      <c r="N1" s="1"/>
      <c r="O1" s="4"/>
      <c r="P1" s="1"/>
      <c r="Q1" s="1"/>
      <c r="R1" s="4"/>
    </row>
    <row r="2" spans="1:18" x14ac:dyDescent="0.25">
      <c r="A2" s="1"/>
      <c r="B2" s="5"/>
      <c r="C2" s="1"/>
      <c r="D2" s="1"/>
      <c r="E2" s="4"/>
      <c r="F2" s="4"/>
      <c r="G2" s="1"/>
      <c r="H2" s="1"/>
      <c r="I2" s="4"/>
      <c r="J2" s="1"/>
      <c r="K2" s="1"/>
      <c r="L2" s="4"/>
      <c r="M2" s="1"/>
      <c r="N2" s="1"/>
      <c r="O2" s="4"/>
      <c r="P2" s="1"/>
      <c r="Q2" s="1"/>
      <c r="R2" s="4"/>
    </row>
    <row r="3" spans="1:18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  <c r="M3" s="108" t="s">
        <v>110</v>
      </c>
      <c r="N3" s="108"/>
      <c r="O3" s="108"/>
      <c r="P3" s="108" t="s">
        <v>111</v>
      </c>
      <c r="Q3" s="108"/>
      <c r="R3" s="108"/>
    </row>
    <row r="4" spans="1:18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  <c r="M4" s="8" t="s">
        <v>5</v>
      </c>
      <c r="N4" s="8" t="s">
        <v>6</v>
      </c>
      <c r="O4" s="8" t="s">
        <v>7</v>
      </c>
      <c r="P4" s="8" t="s">
        <v>5</v>
      </c>
      <c r="Q4" s="8" t="s">
        <v>6</v>
      </c>
      <c r="R4" s="8" t="s">
        <v>7</v>
      </c>
    </row>
    <row r="5" spans="1:18" ht="49.5" x14ac:dyDescent="0.25">
      <c r="A5" s="10"/>
      <c r="B5" s="11" t="s">
        <v>8</v>
      </c>
      <c r="C5" s="12"/>
      <c r="D5" s="12"/>
      <c r="E5" s="13">
        <f>F5+I5+L5+O5+R5+U5+X5+AA5+AD5</f>
        <v>1663.25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  <c r="M5" s="13"/>
      <c r="N5" s="13"/>
      <c r="O5" s="13">
        <v>425.49</v>
      </c>
      <c r="P5" s="13"/>
      <c r="Q5" s="13"/>
      <c r="R5" s="13">
        <v>609.41999999999996</v>
      </c>
    </row>
    <row r="6" spans="1:18" ht="33" x14ac:dyDescent="0.25">
      <c r="A6" s="10"/>
      <c r="B6" s="11" t="s">
        <v>9</v>
      </c>
      <c r="C6" s="12"/>
      <c r="D6" s="12"/>
      <c r="E6" s="13">
        <f>F6+I6+L6+O6+R6+U6+X6+AA6+AD6+AG6</f>
        <v>84.81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  <c r="M6" s="13"/>
      <c r="N6" s="13"/>
      <c r="O6" s="13">
        <v>21.61</v>
      </c>
      <c r="P6" s="13"/>
      <c r="Q6" s="13"/>
      <c r="R6" s="13">
        <v>30.9</v>
      </c>
    </row>
    <row r="7" spans="1:18" ht="16.5" x14ac:dyDescent="0.25">
      <c r="A7" s="10"/>
      <c r="B7" s="11" t="s">
        <v>10</v>
      </c>
      <c r="C7" s="12"/>
      <c r="D7" s="12"/>
      <c r="E7" s="13">
        <f>F7+I7+L7+O7+R7+U7+X7+AA7+AD7+AG7</f>
        <v>3.57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  <c r="M7" s="13"/>
      <c r="N7" s="13"/>
      <c r="O7" s="13">
        <v>0.97</v>
      </c>
      <c r="P7" s="13"/>
      <c r="Q7" s="13"/>
      <c r="R7" s="13">
        <v>1.4</v>
      </c>
    </row>
    <row r="8" spans="1:18" ht="16.5" x14ac:dyDescent="0.25">
      <c r="A8" s="10"/>
      <c r="B8" s="11" t="s">
        <v>11</v>
      </c>
      <c r="C8" s="12"/>
      <c r="D8" s="12"/>
      <c r="E8" s="13">
        <f>F8+I8+L8+O8+R8+U8+X8+AA8+AD8+AG8</f>
        <v>19.04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  <c r="M8" s="13"/>
      <c r="N8" s="13"/>
      <c r="O8" s="13">
        <v>4.66</v>
      </c>
      <c r="P8" s="13"/>
      <c r="Q8" s="13"/>
      <c r="R8" s="13">
        <v>6.24</v>
      </c>
    </row>
    <row r="9" spans="1:18" ht="16.5" x14ac:dyDescent="0.25">
      <c r="A9" s="10"/>
      <c r="B9" s="11" t="s">
        <v>12</v>
      </c>
      <c r="C9" s="12"/>
      <c r="D9" s="12"/>
      <c r="E9" s="13">
        <f>F9+I9+L9+O9+R9+U9+X9+AA9+AD9+AG9</f>
        <v>7.5300000000000011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  <c r="M9" s="13"/>
      <c r="N9" s="13"/>
      <c r="O9" s="13">
        <v>1.85</v>
      </c>
      <c r="P9" s="13"/>
      <c r="Q9" s="13"/>
      <c r="R9" s="13">
        <v>2.65</v>
      </c>
    </row>
    <row r="10" spans="1:18" ht="33" x14ac:dyDescent="0.25">
      <c r="A10" s="14"/>
      <c r="B10" s="11" t="s">
        <v>13</v>
      </c>
      <c r="C10" s="15"/>
      <c r="D10" s="15"/>
      <c r="E10" s="16">
        <f>F10+I10+L10+O10+R10+U10+X10+AA10+AG10+AD10</f>
        <v>49.14</v>
      </c>
      <c r="F10" s="17">
        <v>12.83</v>
      </c>
      <c r="G10" s="17"/>
      <c r="H10" s="17"/>
      <c r="I10" s="17"/>
      <c r="J10" s="17"/>
      <c r="K10" s="17"/>
      <c r="L10" s="17"/>
      <c r="M10" s="17"/>
      <c r="N10" s="17"/>
      <c r="O10" s="17">
        <v>7.46</v>
      </c>
      <c r="P10" s="17"/>
      <c r="Q10" s="17"/>
      <c r="R10" s="17">
        <v>28.85</v>
      </c>
    </row>
    <row r="11" spans="1:18" ht="49.5" x14ac:dyDescent="0.25">
      <c r="A11" s="14"/>
      <c r="B11" s="11" t="s">
        <v>14</v>
      </c>
      <c r="C11" s="15"/>
      <c r="D11" s="15"/>
      <c r="E11" s="17">
        <f>E5+E6+E7+E8+E9+E10</f>
        <v>1827.34</v>
      </c>
      <c r="F11" s="17">
        <f>F5+F6+F7+F8+F9+F10</f>
        <v>168.61</v>
      </c>
      <c r="G11" s="17">
        <f t="shared" ref="G11:Q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  <c r="M11" s="17">
        <f t="shared" si="0"/>
        <v>0</v>
      </c>
      <c r="N11" s="17">
        <f t="shared" si="0"/>
        <v>0</v>
      </c>
      <c r="O11" s="17">
        <f>O5+O10+O6+O7+O8+O9</f>
        <v>462.04000000000008</v>
      </c>
      <c r="P11" s="17">
        <f t="shared" si="0"/>
        <v>0</v>
      </c>
      <c r="Q11" s="17">
        <f t="shared" si="0"/>
        <v>0</v>
      </c>
      <c r="R11" s="17">
        <f>R5+R10+R6+R7+R8+R9</f>
        <v>679.45999999999992</v>
      </c>
    </row>
    <row r="12" spans="1:18" x14ac:dyDescent="0.25">
      <c r="A12" s="18"/>
      <c r="B12" s="19" t="s">
        <v>15</v>
      </c>
      <c r="C12" s="20"/>
      <c r="D12" s="20"/>
      <c r="E12" s="21">
        <f>E13+E14+E18+E19+E15+E16+E17+0.01</f>
        <v>15473.109999999999</v>
      </c>
      <c r="F12" s="21">
        <f>F13+F18+F14+F19</f>
        <v>1329.8100000000002</v>
      </c>
      <c r="G12" s="21">
        <f t="shared" ref="G12:R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  <c r="M12" s="21">
        <f t="shared" si="1"/>
        <v>0</v>
      </c>
      <c r="N12" s="21">
        <f t="shared" si="1"/>
        <v>0</v>
      </c>
      <c r="O12" s="21">
        <f t="shared" si="1"/>
        <v>3772.76</v>
      </c>
      <c r="P12" s="21">
        <f t="shared" si="1"/>
        <v>0</v>
      </c>
      <c r="Q12" s="21">
        <f t="shared" si="1"/>
        <v>0</v>
      </c>
      <c r="R12" s="21">
        <f t="shared" si="1"/>
        <v>5018.4500000000007</v>
      </c>
    </row>
    <row r="13" spans="1:18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13820.83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  <c r="M13" s="109"/>
      <c r="N13" s="109"/>
      <c r="O13" s="22">
        <v>3502.18</v>
      </c>
      <c r="P13" s="109"/>
      <c r="Q13" s="109"/>
      <c r="R13" s="22">
        <v>4666.5</v>
      </c>
    </row>
    <row r="14" spans="1:18" ht="31.5" x14ac:dyDescent="0.25">
      <c r="A14" s="18"/>
      <c r="B14" s="26" t="s">
        <v>17</v>
      </c>
      <c r="C14" s="20"/>
      <c r="D14" s="20"/>
      <c r="E14" s="21">
        <f>F14+I14+L14+O14+R14+U14+X14+AA14+AG14+AD14+0.01</f>
        <v>655.36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  <c r="M14" s="109"/>
      <c r="N14" s="109"/>
      <c r="O14" s="22">
        <v>166.07</v>
      </c>
      <c r="P14" s="109"/>
      <c r="Q14" s="109"/>
      <c r="R14" s="22">
        <v>221.27</v>
      </c>
    </row>
    <row r="15" spans="1:18" x14ac:dyDescent="0.25">
      <c r="A15" s="18"/>
      <c r="B15" s="26" t="s">
        <v>18</v>
      </c>
      <c r="C15" s="20"/>
      <c r="D15" s="20"/>
      <c r="E15" s="21">
        <f>F15+I15+L15+O15+R15+U15+X15+AA15+AG15+AD15</f>
        <v>33.49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  <c r="M15" s="27"/>
      <c r="N15" s="27"/>
      <c r="O15" s="112">
        <v>8.49</v>
      </c>
      <c r="P15" s="27"/>
      <c r="Q15" s="27"/>
      <c r="R15" s="27">
        <v>11.31</v>
      </c>
    </row>
    <row r="16" spans="1:18" x14ac:dyDescent="0.25">
      <c r="A16" s="18"/>
      <c r="B16" s="26" t="s">
        <v>19</v>
      </c>
      <c r="C16" s="20"/>
      <c r="D16" s="20"/>
      <c r="E16" s="21">
        <f>F16+I16+L16+O16+R16+U16+X16+AA16+AG16+AD16</f>
        <v>155.05000000000001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  <c r="M16" s="27"/>
      <c r="N16" s="27"/>
      <c r="O16" s="27">
        <v>39.29</v>
      </c>
      <c r="P16" s="27"/>
      <c r="Q16" s="27"/>
      <c r="R16" s="27">
        <v>52.35</v>
      </c>
    </row>
    <row r="17" spans="1:18" x14ac:dyDescent="0.25">
      <c r="A17" s="18"/>
      <c r="B17" s="26" t="s">
        <v>20</v>
      </c>
      <c r="C17" s="20"/>
      <c r="D17" s="20"/>
      <c r="E17" s="21">
        <f>F17+I17+L17+O17+R17+U17+X17+AA17+AG17+AD17-0.01</f>
        <v>64.069999999999993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  <c r="M17" s="27"/>
      <c r="N17" s="27"/>
      <c r="O17" s="27">
        <v>16.239999999999998</v>
      </c>
      <c r="P17" s="27"/>
      <c r="Q17" s="27"/>
      <c r="R17" s="27">
        <v>21.63</v>
      </c>
    </row>
    <row r="18" spans="1:18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x14ac:dyDescent="0.25">
      <c r="A19" s="33"/>
      <c r="B19" s="34" t="s">
        <v>22</v>
      </c>
      <c r="C19" s="35"/>
      <c r="D19" s="35"/>
      <c r="E19" s="36">
        <f>E20+E21+E22+E23+E24+E25+E27+E28+E26+E29</f>
        <v>744.30000000000007</v>
      </c>
      <c r="F19" s="36">
        <f>F20+F21+F22+F23+F24+F25+F27+F28+F26</f>
        <v>126.42</v>
      </c>
      <c r="G19" s="36">
        <f t="shared" ref="G19:Q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  <c r="M19" s="36">
        <f t="shared" si="2"/>
        <v>0</v>
      </c>
      <c r="N19" s="36">
        <f t="shared" si="2"/>
        <v>0</v>
      </c>
      <c r="O19" s="36">
        <f>O20+O21+O22+O23+O24+O25+O27+O28+O26</f>
        <v>104.50999999999999</v>
      </c>
      <c r="P19" s="36">
        <f t="shared" si="2"/>
        <v>0</v>
      </c>
      <c r="Q19" s="36">
        <f t="shared" si="2"/>
        <v>0</v>
      </c>
      <c r="R19" s="36">
        <f>R20+R21+R22+R23+R24+R25+R27+R28+R26</f>
        <v>130.68</v>
      </c>
    </row>
    <row r="20" spans="1:18" ht="30" x14ac:dyDescent="0.25">
      <c r="A20" s="37"/>
      <c r="B20" s="38" t="s">
        <v>23</v>
      </c>
      <c r="C20" s="39"/>
      <c r="D20" s="39"/>
      <c r="E20" s="40">
        <f>F20+I20+L20+O20+R20+U20+X20+AA20+AG20+AD20</f>
        <v>255.55</v>
      </c>
      <c r="F20" s="41">
        <v>112.83</v>
      </c>
      <c r="G20" s="41"/>
      <c r="H20" s="41"/>
      <c r="I20" s="41"/>
      <c r="J20" s="41"/>
      <c r="K20" s="41"/>
      <c r="L20" s="41"/>
      <c r="M20" s="41"/>
      <c r="N20" s="41"/>
      <c r="O20" s="41">
        <v>63.47</v>
      </c>
      <c r="P20" s="41"/>
      <c r="Q20" s="41"/>
      <c r="R20" s="41">
        <v>79.25</v>
      </c>
    </row>
    <row r="21" spans="1:18" ht="30" x14ac:dyDescent="0.25">
      <c r="A21" s="37"/>
      <c r="B21" s="42" t="s">
        <v>24</v>
      </c>
      <c r="C21" s="39"/>
      <c r="D21" s="39"/>
      <c r="E21" s="40">
        <f>F21+I21+L21+O21+R21+U21+X21+AA21+AG21+AD21+0.01</f>
        <v>91.7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  <c r="M21" s="41"/>
      <c r="N21" s="41"/>
      <c r="O21" s="41">
        <v>23.24</v>
      </c>
      <c r="P21" s="41"/>
      <c r="Q21" s="41"/>
      <c r="R21" s="41">
        <v>30.97</v>
      </c>
    </row>
    <row r="22" spans="1:18" x14ac:dyDescent="0.25">
      <c r="A22" s="37"/>
      <c r="B22" s="42" t="s">
        <v>25</v>
      </c>
      <c r="C22" s="39"/>
      <c r="D22" s="39"/>
      <c r="E22" s="40">
        <f>F22+I22+L22+O22+R22+U22+X22+AA22+AG22+AD22</f>
        <v>8.61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  <c r="M22" s="41"/>
      <c r="N22" s="41"/>
      <c r="O22" s="41">
        <v>2.1800000000000002</v>
      </c>
      <c r="P22" s="41"/>
      <c r="Q22" s="41"/>
      <c r="R22" s="41">
        <v>2.91</v>
      </c>
    </row>
    <row r="23" spans="1:18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  <c r="M23" s="41"/>
      <c r="N23" s="41"/>
      <c r="O23" s="41"/>
      <c r="P23" s="41"/>
      <c r="Q23" s="41"/>
      <c r="R23" s="41"/>
    </row>
    <row r="24" spans="1:18" x14ac:dyDescent="0.25">
      <c r="A24" s="44"/>
      <c r="B24" s="38" t="s">
        <v>27</v>
      </c>
      <c r="C24" s="45"/>
      <c r="D24" s="45"/>
      <c r="E24" s="40">
        <f>F24+I24+L24+O24+R24+U24+X24+AA24+AD24</f>
        <v>9.120000000000001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  <c r="M24" s="113"/>
      <c r="N24" s="114"/>
      <c r="O24" s="41">
        <v>2.31</v>
      </c>
      <c r="P24" s="41"/>
      <c r="Q24" s="41"/>
      <c r="R24" s="41">
        <v>3.08</v>
      </c>
    </row>
    <row r="25" spans="1:18" ht="30" x14ac:dyDescent="0.25">
      <c r="A25" s="37"/>
      <c r="B25" s="38" t="s">
        <v>28</v>
      </c>
      <c r="C25" s="45"/>
      <c r="D25" s="45"/>
      <c r="E25" s="40">
        <f>F25+I25+L25+O25+R25+U25+X25+AA25+AG25</f>
        <v>12.600000000000001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  <c r="M25" s="41"/>
      <c r="N25" s="41"/>
      <c r="O25" s="41">
        <v>3.6</v>
      </c>
      <c r="P25" s="41"/>
      <c r="Q25" s="41"/>
      <c r="R25" s="41">
        <v>4.8</v>
      </c>
    </row>
    <row r="26" spans="1:18" x14ac:dyDescent="0.25">
      <c r="A26" s="37"/>
      <c r="B26" s="38" t="s">
        <v>29</v>
      </c>
      <c r="C26" s="45"/>
      <c r="D26" s="45"/>
      <c r="E26" s="40">
        <f>F26+I26+L26+O26+R26+U26+X26+AA26+AD26+AG26</f>
        <v>30.4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  <c r="M26" s="41"/>
      <c r="N26" s="41"/>
      <c r="O26" s="41">
        <v>9</v>
      </c>
      <c r="P26" s="41"/>
      <c r="Q26" s="41"/>
      <c r="R26" s="41">
        <v>9</v>
      </c>
    </row>
    <row r="27" spans="1:18" x14ac:dyDescent="0.25">
      <c r="A27" s="47"/>
      <c r="B27" s="42" t="s">
        <v>30</v>
      </c>
      <c r="C27" s="39"/>
      <c r="D27" s="39"/>
      <c r="E27" s="40">
        <f>F27+I27+L27+O27+R27+U27+X27+AA27+AD27-0.01</f>
        <v>4.4400000000000004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  <c r="M27" s="41"/>
      <c r="N27" s="41"/>
      <c r="O27" s="41">
        <v>0.71</v>
      </c>
      <c r="P27" s="41"/>
      <c r="Q27" s="41"/>
      <c r="R27" s="41">
        <v>0.67</v>
      </c>
    </row>
    <row r="28" spans="1:18" x14ac:dyDescent="0.25">
      <c r="A28" s="47"/>
      <c r="B28" s="48" t="s">
        <v>31</v>
      </c>
      <c r="C28" s="39"/>
      <c r="D28" s="39"/>
      <c r="E28" s="40">
        <f>AA28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x14ac:dyDescent="0.25">
      <c r="A29" s="47"/>
      <c r="B29" s="48" t="s">
        <v>32</v>
      </c>
      <c r="C29" s="39"/>
      <c r="D29" s="39"/>
      <c r="E29" s="40">
        <f>F29+I29+L29+O29+R29+U29+X29+AA29+AD29-0.01</f>
        <v>91.879999999999981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  <c r="M29" s="41"/>
      <c r="N29" s="41"/>
      <c r="O29" s="41">
        <v>23.29</v>
      </c>
      <c r="P29" s="41"/>
      <c r="Q29" s="41"/>
      <c r="R29" s="41">
        <v>31.03</v>
      </c>
    </row>
    <row r="30" spans="1:18" x14ac:dyDescent="0.25">
      <c r="A30" s="49"/>
      <c r="B30" s="50" t="s">
        <v>33</v>
      </c>
      <c r="C30" s="51"/>
      <c r="D30" s="51"/>
      <c r="E30" s="52">
        <f t="shared" ref="E30:R30" si="3">E12/E31*100</f>
        <v>99.425734201746749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  <c r="M30" s="52" t="e">
        <f t="shared" si="3"/>
        <v>#DIV/0!</v>
      </c>
      <c r="N30" s="52" t="e">
        <f t="shared" si="3"/>
        <v>#DIV/0!</v>
      </c>
      <c r="O30" s="52">
        <f t="shared" si="3"/>
        <v>99.473728616929264</v>
      </c>
      <c r="P30" s="52" t="e">
        <f t="shared" si="3"/>
        <v>#DIV/0!</v>
      </c>
      <c r="Q30" s="52" t="e">
        <f t="shared" si="3"/>
        <v>#DIV/0!</v>
      </c>
      <c r="R30" s="52">
        <f t="shared" si="3"/>
        <v>99.450278328798561</v>
      </c>
    </row>
    <row r="31" spans="1:18" x14ac:dyDescent="0.25">
      <c r="A31" s="18"/>
      <c r="B31" s="19" t="s">
        <v>34</v>
      </c>
      <c r="C31" s="20"/>
      <c r="D31" s="20"/>
      <c r="E31" s="21">
        <f>E32+E33+E37+E38+E34+E35+E36-0.01</f>
        <v>15562.480000000001</v>
      </c>
      <c r="F31" s="21">
        <f>F32+F33+F37+F38</f>
        <v>1334.08</v>
      </c>
      <c r="G31" s="21">
        <f t="shared" ref="G31:R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  <c r="M31" s="21">
        <f t="shared" si="4"/>
        <v>0</v>
      </c>
      <c r="N31" s="21">
        <f t="shared" si="4"/>
        <v>0</v>
      </c>
      <c r="O31" s="21">
        <f t="shared" si="4"/>
        <v>3792.7200000000003</v>
      </c>
      <c r="P31" s="21">
        <f t="shared" si="4"/>
        <v>0</v>
      </c>
      <c r="Q31" s="21">
        <f t="shared" si="4"/>
        <v>0</v>
      </c>
      <c r="R31" s="21">
        <f t="shared" si="4"/>
        <v>5046.1900000000005</v>
      </c>
    </row>
    <row r="32" spans="1:18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13888.510000000002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  <c r="M32" s="54"/>
      <c r="N32" s="54"/>
      <c r="O32" s="54">
        <v>3520.11</v>
      </c>
      <c r="P32" s="54"/>
      <c r="Q32" s="54"/>
      <c r="R32" s="54">
        <v>4690.3900000000003</v>
      </c>
    </row>
    <row r="33" spans="1:18" ht="31.5" x14ac:dyDescent="0.25">
      <c r="A33" s="55"/>
      <c r="B33" s="26" t="s">
        <v>17</v>
      </c>
      <c r="C33" s="56"/>
      <c r="D33" s="56"/>
      <c r="E33" s="21">
        <f t="shared" si="5"/>
        <v>682.93000000000006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  <c r="M33" s="57"/>
      <c r="N33" s="57"/>
      <c r="O33" s="57">
        <v>173.09</v>
      </c>
      <c r="P33" s="57"/>
      <c r="Q33" s="57"/>
      <c r="R33" s="57">
        <v>230.64</v>
      </c>
    </row>
    <row r="34" spans="1:18" x14ac:dyDescent="0.25">
      <c r="A34" s="18"/>
      <c r="B34" s="26" t="s">
        <v>18</v>
      </c>
      <c r="C34" s="20"/>
      <c r="D34" s="20"/>
      <c r="E34" s="21">
        <f t="shared" si="5"/>
        <v>34.849999999999994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  <c r="M34" s="57"/>
      <c r="N34" s="57"/>
      <c r="O34" s="57">
        <v>8.83</v>
      </c>
      <c r="P34" s="57"/>
      <c r="Q34" s="57"/>
      <c r="R34" s="57">
        <v>11.77</v>
      </c>
    </row>
    <row r="35" spans="1:18" x14ac:dyDescent="0.25">
      <c r="A35" s="18"/>
      <c r="B35" s="26" t="s">
        <v>19</v>
      </c>
      <c r="C35" s="20"/>
      <c r="D35" s="20"/>
      <c r="E35" s="21">
        <f t="shared" si="5"/>
        <v>161.64000000000001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  <c r="M35" s="57"/>
      <c r="N35" s="57"/>
      <c r="O35" s="57">
        <v>40.97</v>
      </c>
      <c r="P35" s="57"/>
      <c r="Q35" s="57"/>
      <c r="R35" s="57">
        <v>54.59</v>
      </c>
    </row>
    <row r="36" spans="1:18" x14ac:dyDescent="0.25">
      <c r="A36" s="18"/>
      <c r="B36" s="26" t="s">
        <v>20</v>
      </c>
      <c r="C36" s="20"/>
      <c r="D36" s="20"/>
      <c r="E36" s="21">
        <f t="shared" si="5"/>
        <v>66.72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  <c r="M36" s="57"/>
      <c r="N36" s="57"/>
      <c r="O36" s="57">
        <v>16.91</v>
      </c>
      <c r="P36" s="57"/>
      <c r="Q36" s="57"/>
      <c r="R36" s="57">
        <v>22.53</v>
      </c>
    </row>
    <row r="37" spans="1:18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  <c r="M37" s="110"/>
      <c r="N37" s="110"/>
      <c r="O37" s="60"/>
      <c r="P37" s="110"/>
      <c r="Q37" s="110"/>
      <c r="R37" s="60"/>
    </row>
    <row r="38" spans="1:18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727.84000000000015</v>
      </c>
      <c r="F38" s="36">
        <f>F39+F40+F41+F42+F43+F44+F46+F47+F45</f>
        <v>122.5</v>
      </c>
      <c r="G38" s="36">
        <f t="shared" ref="G38:R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  <c r="M38" s="36">
        <f t="shared" si="6"/>
        <v>0</v>
      </c>
      <c r="N38" s="36">
        <f t="shared" si="6"/>
        <v>0</v>
      </c>
      <c r="O38" s="36">
        <f t="shared" si="6"/>
        <v>99.52</v>
      </c>
      <c r="P38" s="36">
        <f t="shared" si="6"/>
        <v>0</v>
      </c>
      <c r="Q38" s="36">
        <f t="shared" si="6"/>
        <v>0</v>
      </c>
      <c r="R38" s="36">
        <f t="shared" si="6"/>
        <v>125.16</v>
      </c>
    </row>
    <row r="39" spans="1:18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245.32000000000002</v>
      </c>
      <c r="F39" s="41">
        <v>109.42</v>
      </c>
      <c r="G39" s="41"/>
      <c r="H39" s="41"/>
      <c r="I39" s="41"/>
      <c r="J39" s="41"/>
      <c r="K39" s="41"/>
      <c r="L39" s="41"/>
      <c r="M39" s="41"/>
      <c r="N39" s="41"/>
      <c r="O39" s="41">
        <v>60.06</v>
      </c>
      <c r="P39" s="41"/>
      <c r="Q39" s="41"/>
      <c r="R39" s="41">
        <v>75.84</v>
      </c>
    </row>
    <row r="40" spans="1:18" ht="30" x14ac:dyDescent="0.25">
      <c r="A40" s="37"/>
      <c r="B40" s="42" t="s">
        <v>24</v>
      </c>
      <c r="C40" s="64"/>
      <c r="D40" s="64"/>
      <c r="E40" s="40">
        <f>F40+I40+L40+O40+R40+U40+X40+AA40+AG40+AD40+0.01</f>
        <v>85.47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  <c r="M40" s="41"/>
      <c r="N40" s="41"/>
      <c r="O40" s="41">
        <v>21.66</v>
      </c>
      <c r="P40" s="41"/>
      <c r="Q40" s="41"/>
      <c r="R40" s="41">
        <v>28.86</v>
      </c>
    </row>
    <row r="41" spans="1:18" x14ac:dyDescent="0.25">
      <c r="A41" s="37"/>
      <c r="B41" s="42" t="s">
        <v>25</v>
      </c>
      <c r="C41" s="64"/>
      <c r="D41" s="64"/>
      <c r="E41" s="40">
        <f t="shared" si="7"/>
        <v>8.61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  <c r="M41" s="41"/>
      <c r="N41" s="41"/>
      <c r="O41" s="41">
        <v>2.1800000000000002</v>
      </c>
      <c r="P41" s="41"/>
      <c r="Q41" s="41"/>
      <c r="R41" s="41">
        <v>2.91</v>
      </c>
    </row>
    <row r="42" spans="1:18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44"/>
      <c r="B43" s="38" t="s">
        <v>27</v>
      </c>
      <c r="C43" s="47"/>
      <c r="D43" s="47"/>
      <c r="E43" s="40">
        <f t="shared" si="7"/>
        <v>9.120000000000001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  <c r="M43" s="113"/>
      <c r="N43" s="114"/>
      <c r="O43" s="41">
        <v>2.31</v>
      </c>
      <c r="P43" s="41"/>
      <c r="Q43" s="41"/>
      <c r="R43" s="41">
        <v>3.08</v>
      </c>
    </row>
    <row r="44" spans="1:18" ht="30" x14ac:dyDescent="0.25">
      <c r="A44" s="37"/>
      <c r="B44" s="38" t="s">
        <v>28</v>
      </c>
      <c r="C44" s="47"/>
      <c r="D44" s="47"/>
      <c r="E44" s="40">
        <f t="shared" si="7"/>
        <v>12.600000000000001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  <c r="M44" s="41"/>
      <c r="N44" s="41"/>
      <c r="O44" s="41">
        <v>3.6</v>
      </c>
      <c r="P44" s="41"/>
      <c r="Q44" s="41"/>
      <c r="R44" s="41">
        <v>4.8</v>
      </c>
    </row>
    <row r="45" spans="1:18" x14ac:dyDescent="0.25">
      <c r="A45" s="37"/>
      <c r="B45" s="38" t="s">
        <v>29</v>
      </c>
      <c r="C45" s="47"/>
      <c r="D45" s="47"/>
      <c r="E45" s="40">
        <f>F45+I45+L45+O45+R45+U45+X45+AA45+AD45+AG45</f>
        <v>30.4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  <c r="M45" s="41"/>
      <c r="N45" s="41"/>
      <c r="O45" s="41">
        <v>9</v>
      </c>
      <c r="P45" s="41"/>
      <c r="Q45" s="41"/>
      <c r="R45" s="41">
        <v>9</v>
      </c>
    </row>
    <row r="46" spans="1:18" x14ac:dyDescent="0.25">
      <c r="A46" s="37"/>
      <c r="B46" s="42" t="s">
        <v>30</v>
      </c>
      <c r="C46" s="64"/>
      <c r="D46" s="64"/>
      <c r="E46" s="40">
        <f>F46+I46+L46+O46+R46+U46+X46+AA46+AG46+AD46-0.01</f>
        <v>4.4400000000000004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  <c r="M46" s="41"/>
      <c r="N46" s="41"/>
      <c r="O46" s="41">
        <v>0.71</v>
      </c>
      <c r="P46" s="41"/>
      <c r="Q46" s="41"/>
      <c r="R46" s="41">
        <v>0.67</v>
      </c>
    </row>
    <row r="47" spans="1:18" x14ac:dyDescent="0.25">
      <c r="A47" s="47"/>
      <c r="B47" s="48" t="s">
        <v>31</v>
      </c>
      <c r="C47" s="64"/>
      <c r="D47" s="64"/>
      <c r="E47" s="40">
        <f>AA47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5">
      <c r="A48" s="47"/>
      <c r="B48" s="48" t="s">
        <v>32</v>
      </c>
      <c r="C48" s="64"/>
      <c r="D48" s="64"/>
      <c r="E48" s="40">
        <f>F48+I48+L48+O48+R48+U48+X48+AA48+AD48-0.01</f>
        <v>91.879999999999981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  <c r="M48" s="41"/>
      <c r="N48" s="41"/>
      <c r="O48" s="41">
        <v>23.29</v>
      </c>
      <c r="P48" s="41"/>
      <c r="Q48" s="41"/>
      <c r="R48" s="41">
        <v>31.03</v>
      </c>
    </row>
    <row r="49" spans="1:18" x14ac:dyDescent="0.25">
      <c r="A49" s="65"/>
      <c r="B49" s="66" t="s">
        <v>37</v>
      </c>
      <c r="C49" s="67"/>
      <c r="D49" s="67"/>
      <c r="E49" s="68">
        <f>E50+E96+E115+E116+E117+E118+E119+1.62</f>
        <v>16358.689999999999</v>
      </c>
      <c r="F49" s="68">
        <f t="shared" ref="F49:R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  <c r="M49" s="68">
        <f t="shared" si="8"/>
        <v>0</v>
      </c>
      <c r="N49" s="68">
        <f t="shared" si="8"/>
        <v>0</v>
      </c>
      <c r="O49" s="68">
        <f t="shared" si="8"/>
        <v>5300.9800000000005</v>
      </c>
      <c r="P49" s="68">
        <f t="shared" si="8"/>
        <v>0</v>
      </c>
      <c r="Q49" s="68">
        <f t="shared" si="8"/>
        <v>0</v>
      </c>
      <c r="R49" s="68">
        <f t="shared" si="8"/>
        <v>4930.6200000000008</v>
      </c>
    </row>
    <row r="50" spans="1:18" ht="20.25" x14ac:dyDescent="0.25">
      <c r="A50" s="65"/>
      <c r="B50" s="69" t="s">
        <v>38</v>
      </c>
      <c r="C50" s="67"/>
      <c r="D50" s="67"/>
      <c r="E50" s="68">
        <f>E51+E52+E53+E54+E55+E56+E71+E88+0.01</f>
        <v>11955.599999999999</v>
      </c>
      <c r="F50" s="68">
        <f>F51+F52+F53+F54+F55+F56+F71+F88</f>
        <v>718.38</v>
      </c>
      <c r="G50" s="57">
        <f t="shared" ref="G50:R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  <c r="M50" s="68">
        <f t="shared" si="9"/>
        <v>0</v>
      </c>
      <c r="N50" s="68">
        <f t="shared" si="9"/>
        <v>0</v>
      </c>
      <c r="O50" s="68">
        <f t="shared" si="9"/>
        <v>4185.3900000000003</v>
      </c>
      <c r="P50" s="68">
        <f t="shared" si="9"/>
        <v>0</v>
      </c>
      <c r="Q50" s="68">
        <f t="shared" si="9"/>
        <v>0</v>
      </c>
      <c r="R50" s="68">
        <f t="shared" si="9"/>
        <v>3444.1600000000003</v>
      </c>
    </row>
    <row r="51" spans="1:18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2166.2599999999998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  <c r="M51" s="111"/>
      <c r="N51" s="111"/>
      <c r="O51" s="47">
        <v>549.04999999999995</v>
      </c>
      <c r="P51" s="111"/>
      <c r="Q51" s="111"/>
      <c r="R51" s="47">
        <v>731.58</v>
      </c>
    </row>
    <row r="52" spans="1:18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  <c r="M52" s="111"/>
      <c r="N52" s="111"/>
      <c r="O52" s="47"/>
      <c r="P52" s="111"/>
      <c r="Q52" s="111"/>
      <c r="R52" s="47"/>
    </row>
    <row r="53" spans="1:18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3397.04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  <c r="M53" s="47"/>
      <c r="N53" s="47"/>
      <c r="O53" s="47">
        <v>861</v>
      </c>
      <c r="P53" s="47"/>
      <c r="Q53" s="47"/>
      <c r="R53" s="47">
        <v>1147.24</v>
      </c>
    </row>
    <row r="54" spans="1:18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750.85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  <c r="M54" s="111"/>
      <c r="N54" s="111"/>
      <c r="O54" s="47">
        <v>190.3</v>
      </c>
      <c r="P54" s="111"/>
      <c r="Q54" s="111"/>
      <c r="R54" s="47">
        <v>253.57</v>
      </c>
    </row>
    <row r="55" spans="1:18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419.66999999999996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  <c r="M55" s="47"/>
      <c r="N55" s="47"/>
      <c r="O55" s="47">
        <v>106.37</v>
      </c>
      <c r="P55" s="47"/>
      <c r="Q55" s="47"/>
      <c r="R55" s="47">
        <v>141.72999999999999</v>
      </c>
    </row>
    <row r="56" spans="1:18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4332.03</v>
      </c>
      <c r="F56" s="80">
        <f>F57+F58+F59+F60+F61+F70+F62+F63+F64+F65+F66+F67+F68+F69</f>
        <v>44.53</v>
      </c>
      <c r="G56" s="80">
        <f t="shared" ref="G56:Q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  <c r="M56" s="80">
        <f t="shared" si="10"/>
        <v>0</v>
      </c>
      <c r="N56" s="80">
        <f t="shared" si="10"/>
        <v>0</v>
      </c>
      <c r="O56" s="80">
        <f>O57+O58+O59+O60+O61+O70+O62+O63+O64+O65+O66+O67+O68+O69</f>
        <v>2278.8000000000002</v>
      </c>
      <c r="P56" s="80">
        <f t="shared" si="10"/>
        <v>0</v>
      </c>
      <c r="Q56" s="80">
        <f t="shared" si="10"/>
        <v>0</v>
      </c>
      <c r="R56" s="80">
        <f>R57+R58+R59+R60+R61+R70+R62+R63+R64+R65+R66+R67+R68+R69</f>
        <v>879.02</v>
      </c>
    </row>
    <row r="57" spans="1:18" x14ac:dyDescent="0.25">
      <c r="A57" s="81"/>
      <c r="B57" s="42" t="s">
        <v>45</v>
      </c>
      <c r="C57" s="82"/>
      <c r="D57" s="82"/>
      <c r="E57" s="47">
        <f>F57+I57+L57+O57+R57+U57+X57+AA57+AG57</f>
        <v>1092.58</v>
      </c>
      <c r="F57" s="45"/>
      <c r="G57" s="37"/>
      <c r="H57" s="37"/>
      <c r="I57" s="37"/>
      <c r="J57" s="37"/>
      <c r="K57" s="37"/>
      <c r="L57" s="37"/>
      <c r="M57" s="37"/>
      <c r="N57" s="37"/>
      <c r="O57" s="37">
        <v>485.59</v>
      </c>
      <c r="P57" s="37"/>
      <c r="Q57" s="37"/>
      <c r="R57" s="37">
        <v>606.99</v>
      </c>
    </row>
    <row r="58" spans="1:18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50.97</v>
      </c>
      <c r="F58" s="47"/>
      <c r="G58" s="37"/>
      <c r="H58" s="37"/>
      <c r="I58" s="37"/>
      <c r="J58" s="37"/>
      <c r="K58" s="37"/>
      <c r="L58" s="37"/>
      <c r="M58" s="37"/>
      <c r="N58" s="37"/>
      <c r="O58" s="84">
        <v>31.85</v>
      </c>
      <c r="P58" s="37"/>
      <c r="Q58" s="37"/>
      <c r="R58" s="37">
        <v>19.12</v>
      </c>
    </row>
    <row r="59" spans="1:18" x14ac:dyDescent="0.25">
      <c r="A59" s="81"/>
      <c r="B59" s="83" t="s">
        <v>47</v>
      </c>
      <c r="C59" s="47"/>
      <c r="D59" s="47"/>
      <c r="E59" s="47">
        <f>F59+I59+L59+O59+R59+U59+X59+AA59+AG59+AD59</f>
        <v>386.75</v>
      </c>
      <c r="F59" s="84"/>
      <c r="G59" s="37"/>
      <c r="H59" s="37"/>
      <c r="I59" s="37"/>
      <c r="J59" s="37"/>
      <c r="K59" s="37"/>
      <c r="L59" s="37">
        <v>263.67</v>
      </c>
      <c r="M59" s="37"/>
      <c r="N59" s="37"/>
      <c r="O59" s="37"/>
      <c r="P59" s="37"/>
      <c r="Q59" s="37"/>
      <c r="R59" s="37">
        <v>123.08</v>
      </c>
    </row>
    <row r="60" spans="1:18" x14ac:dyDescent="0.25">
      <c r="A60" s="81"/>
      <c r="B60" s="83" t="s">
        <v>48</v>
      </c>
      <c r="C60" s="47"/>
      <c r="D60" s="47"/>
      <c r="E60" s="47">
        <f>F60+I60+L60+O60+R60+U60+X60+AA60+AG60+AD60</f>
        <v>264.93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  <c r="M60" s="37"/>
      <c r="N60" s="37"/>
      <c r="O60" s="37">
        <v>67.150000000000006</v>
      </c>
      <c r="P60" s="37"/>
      <c r="Q60" s="37"/>
      <c r="R60" s="37">
        <v>89.47</v>
      </c>
    </row>
    <row r="61" spans="1:18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  <c r="M61" s="37"/>
      <c r="N61" s="37"/>
      <c r="O61" s="37"/>
      <c r="P61" s="37"/>
      <c r="Q61" s="37"/>
      <c r="R61" s="37"/>
    </row>
    <row r="62" spans="1:18" x14ac:dyDescent="0.25">
      <c r="A62" s="81"/>
      <c r="B62" s="83" t="s">
        <v>50</v>
      </c>
      <c r="C62" s="47"/>
      <c r="D62" s="47"/>
      <c r="E62" s="47">
        <f>F62+I62+L62+O62+R62+U62+X62+AA62+AD62+AG62</f>
        <v>930</v>
      </c>
      <c r="F62" s="84"/>
      <c r="G62" s="37"/>
      <c r="H62" s="37"/>
      <c r="I62" s="37"/>
      <c r="J62" s="37"/>
      <c r="K62" s="37"/>
      <c r="L62" s="37"/>
      <c r="M62" s="37"/>
      <c r="N62" s="37"/>
      <c r="O62" s="37">
        <v>930</v>
      </c>
      <c r="P62" s="37"/>
      <c r="Q62" s="37"/>
      <c r="R62" s="37"/>
    </row>
    <row r="63" spans="1:18" x14ac:dyDescent="0.25">
      <c r="A63" s="81"/>
      <c r="B63" s="83" t="s">
        <v>51</v>
      </c>
      <c r="C63" s="47"/>
      <c r="D63" s="47"/>
      <c r="E63" s="47">
        <f>F63+I63+L63+O63+R63+U63+X63+AA63+AD63</f>
        <v>67.64</v>
      </c>
      <c r="F63" s="84"/>
      <c r="G63" s="37"/>
      <c r="H63" s="37"/>
      <c r="I63" s="37"/>
      <c r="J63" s="37"/>
      <c r="K63" s="37"/>
      <c r="L63" s="37"/>
      <c r="M63" s="37"/>
      <c r="N63" s="37"/>
      <c r="O63" s="37">
        <v>54.71</v>
      </c>
      <c r="P63" s="37"/>
      <c r="Q63" s="37"/>
      <c r="R63" s="37">
        <v>12.93</v>
      </c>
    </row>
    <row r="64" spans="1:18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x14ac:dyDescent="0.25">
      <c r="A65" s="81"/>
      <c r="B65" s="83" t="s">
        <v>53</v>
      </c>
      <c r="C65" s="47"/>
      <c r="D65" s="47"/>
      <c r="E65" s="47">
        <f>AA65</f>
        <v>0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x14ac:dyDescent="0.25">
      <c r="A70" s="81"/>
      <c r="B70" s="83" t="s">
        <v>58</v>
      </c>
      <c r="C70" s="47"/>
      <c r="D70" s="47"/>
      <c r="E70" s="47">
        <f>F70+I70+L70+O70+R70+U70+X70+AA70+AG70</f>
        <v>791.77</v>
      </c>
      <c r="F70" s="47"/>
      <c r="G70" s="37"/>
      <c r="H70" s="37"/>
      <c r="I70" s="37"/>
      <c r="J70" s="37"/>
      <c r="K70" s="37"/>
      <c r="L70" s="37">
        <v>54.84</v>
      </c>
      <c r="M70" s="37"/>
      <c r="N70" s="37"/>
      <c r="O70" s="37">
        <v>709.5</v>
      </c>
      <c r="P70" s="37"/>
      <c r="Q70" s="37"/>
      <c r="R70" s="37">
        <v>27.43</v>
      </c>
    </row>
    <row r="71" spans="1:18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616.23</v>
      </c>
      <c r="F71" s="80">
        <f>F72+F74+F75+F77+F78+F80+F81+F83+F87+F73+F76+F79+F82+F86</f>
        <v>91.210000000000008</v>
      </c>
      <c r="G71" s="80">
        <f t="shared" ref="G71:Q71" si="11">G72+G74+G75+G77+G78+G80+G81+G83+G87+G73+G76+G79+G82</f>
        <v>0</v>
      </c>
      <c r="H71" s="80">
        <f t="shared" si="11"/>
        <v>0</v>
      </c>
      <c r="I71" s="80">
        <f>I72+I74+I75+I77+I78+I80+I81+I83+I87+I73+I76+I79+I82+I86</f>
        <v>93.639999999999972</v>
      </c>
      <c r="J71" s="80">
        <f t="shared" si="11"/>
        <v>0</v>
      </c>
      <c r="K71" s="80">
        <f t="shared" si="11"/>
        <v>0</v>
      </c>
      <c r="L71" s="80">
        <f>L72+L74+L75+L77+L78+L80+L81+L83+L87+L73+L76+L79+L82+L86</f>
        <v>102.19999999999999</v>
      </c>
      <c r="M71" s="80">
        <f t="shared" si="11"/>
        <v>0</v>
      </c>
      <c r="N71" s="80">
        <f t="shared" si="11"/>
        <v>0</v>
      </c>
      <c r="O71" s="80">
        <f>O72+O74+O75+O77+O78+O80+O81+O83+O87+O73+O76+O79+O82+O86</f>
        <v>130.54000000000002</v>
      </c>
      <c r="P71" s="80">
        <f t="shared" si="11"/>
        <v>0</v>
      </c>
      <c r="Q71" s="80">
        <f t="shared" si="11"/>
        <v>0</v>
      </c>
      <c r="R71" s="80">
        <f>R72+R74+R75+R77+R78+R80+R81+R83+R87+R73+R76+R79+R82+R86</f>
        <v>198.65000000000003</v>
      </c>
    </row>
    <row r="72" spans="1:18" x14ac:dyDescent="0.25">
      <c r="A72" s="70"/>
      <c r="B72" s="86" t="s">
        <v>60</v>
      </c>
      <c r="C72" s="84"/>
      <c r="D72" s="84"/>
      <c r="E72" s="72">
        <f>F72+I72+L72+O72+R72+U72+X72+AA72+AG72+AD72</f>
        <v>119.27000000000001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  <c r="M72" s="111"/>
      <c r="N72" s="111"/>
      <c r="O72" s="47">
        <v>30.23</v>
      </c>
      <c r="P72" s="111"/>
      <c r="Q72" s="111"/>
      <c r="R72" s="47">
        <v>40.28</v>
      </c>
    </row>
    <row r="73" spans="1:18" x14ac:dyDescent="0.25">
      <c r="A73" s="70"/>
      <c r="B73" s="86" t="s">
        <v>61</v>
      </c>
      <c r="C73" s="84"/>
      <c r="D73" s="84"/>
      <c r="E73" s="72">
        <f>F73+I73+L73+O73+R73+U73+X73+AA73+AD73+AG73</f>
        <v>57.699999999999989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  <c r="M73" s="111"/>
      <c r="N73" s="111"/>
      <c r="O73" s="47">
        <v>14.62</v>
      </c>
      <c r="P73" s="111"/>
      <c r="Q73" s="111"/>
      <c r="R73" s="47">
        <v>19.489999999999998</v>
      </c>
    </row>
    <row r="74" spans="1:18" x14ac:dyDescent="0.25">
      <c r="A74" s="70"/>
      <c r="B74" s="87" t="s">
        <v>62</v>
      </c>
      <c r="C74" s="87"/>
      <c r="D74" s="87"/>
      <c r="E74" s="72">
        <f>F74+I74+L74+O74+R74+U74+X74+AA74+AD74</f>
        <v>177.2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  <c r="M74" s="111"/>
      <c r="N74" s="111"/>
      <c r="O74" s="47">
        <v>44.91</v>
      </c>
      <c r="P74" s="111"/>
      <c r="Q74" s="111"/>
      <c r="R74" s="47">
        <v>59.84</v>
      </c>
    </row>
    <row r="75" spans="1:18" x14ac:dyDescent="0.25">
      <c r="A75" s="70"/>
      <c r="B75" s="87" t="s">
        <v>63</v>
      </c>
      <c r="C75" s="87"/>
      <c r="D75" s="87"/>
      <c r="E75" s="72">
        <f>F75+I75+L75+O75+R75+U75+X75+AA75+AG75+AD75</f>
        <v>36.78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  <c r="M75" s="111"/>
      <c r="N75" s="111"/>
      <c r="O75" s="47">
        <v>9.32</v>
      </c>
      <c r="P75" s="111"/>
      <c r="Q75" s="111"/>
      <c r="R75" s="47">
        <v>12.42</v>
      </c>
    </row>
    <row r="76" spans="1:18" x14ac:dyDescent="0.25">
      <c r="A76" s="70"/>
      <c r="B76" s="87" t="s">
        <v>64</v>
      </c>
      <c r="C76" s="87"/>
      <c r="D76" s="87"/>
      <c r="E76" s="72">
        <f>I76+F76+L76+O76+R76+U76+X76+AA76+AD76+AG76</f>
        <v>31.200000000000003</v>
      </c>
      <c r="F76" s="47">
        <v>10.4</v>
      </c>
      <c r="G76" s="111"/>
      <c r="H76" s="111"/>
      <c r="I76" s="47"/>
      <c r="J76" s="111"/>
      <c r="K76" s="111"/>
      <c r="L76" s="47"/>
      <c r="M76" s="111"/>
      <c r="N76" s="111"/>
      <c r="O76" s="47">
        <v>10.4</v>
      </c>
      <c r="P76" s="111"/>
      <c r="Q76" s="111"/>
      <c r="R76" s="47">
        <v>10.4</v>
      </c>
    </row>
    <row r="77" spans="1:18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  <c r="M77" s="111"/>
      <c r="N77" s="111"/>
      <c r="O77" s="47"/>
      <c r="P77" s="111"/>
      <c r="Q77" s="111"/>
      <c r="R77" s="47"/>
    </row>
    <row r="78" spans="1:18" x14ac:dyDescent="0.25">
      <c r="A78" s="70"/>
      <c r="B78" s="86" t="s">
        <v>66</v>
      </c>
      <c r="C78" s="84"/>
      <c r="D78" s="47"/>
      <c r="E78" s="72">
        <f>F78+I78+L78+O78+R78+U78+X78+AA78+AG78+AD78</f>
        <v>18.28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  <c r="M78" s="111"/>
      <c r="N78" s="111"/>
      <c r="O78" s="47">
        <v>4.63</v>
      </c>
      <c r="P78" s="111"/>
      <c r="Q78" s="111"/>
      <c r="R78" s="47">
        <v>6.17</v>
      </c>
    </row>
    <row r="79" spans="1:18" x14ac:dyDescent="0.25">
      <c r="A79" s="70"/>
      <c r="B79" s="86" t="s">
        <v>67</v>
      </c>
      <c r="C79" s="84"/>
      <c r="D79" s="47"/>
      <c r="E79" s="72">
        <f>F79+I79+L79+O79+R79+U79+X79+AA79+AD79+AG79</f>
        <v>2.8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  <c r="M79" s="111"/>
      <c r="N79" s="111"/>
      <c r="O79" s="47">
        <v>0.71</v>
      </c>
      <c r="P79" s="111"/>
      <c r="Q79" s="111"/>
      <c r="R79" s="47">
        <v>0.94</v>
      </c>
    </row>
    <row r="80" spans="1:18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  <c r="M80" s="111"/>
      <c r="N80" s="111"/>
      <c r="O80" s="47"/>
      <c r="P80" s="111"/>
      <c r="Q80" s="111"/>
      <c r="R80" s="47"/>
    </row>
    <row r="81" spans="1:18" x14ac:dyDescent="0.25">
      <c r="A81" s="70"/>
      <c r="B81" s="88" t="s">
        <v>69</v>
      </c>
      <c r="C81" s="47"/>
      <c r="D81" s="47"/>
      <c r="E81" s="72">
        <f>F81+I81+L81+O81+R81+U81+X81+AA81+AG81+AD81</f>
        <v>28.16</v>
      </c>
      <c r="F81" s="47"/>
      <c r="G81" s="111"/>
      <c r="H81" s="111"/>
      <c r="I81" s="47"/>
      <c r="J81" s="111"/>
      <c r="K81" s="111"/>
      <c r="L81" s="47"/>
      <c r="M81" s="111"/>
      <c r="N81" s="111"/>
      <c r="O81" s="47"/>
      <c r="P81" s="111"/>
      <c r="Q81" s="111"/>
      <c r="R81" s="47">
        <v>28.16</v>
      </c>
    </row>
    <row r="82" spans="1:18" x14ac:dyDescent="0.25">
      <c r="A82" s="70"/>
      <c r="B82" s="88" t="s">
        <v>70</v>
      </c>
      <c r="C82" s="47"/>
      <c r="D82" s="47"/>
      <c r="E82" s="72">
        <f>F82+I82+L82+O82+R82+U82+X82+AA82+AD82+AG82</f>
        <v>38.200000000000003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  <c r="M82" s="111"/>
      <c r="N82" s="111"/>
      <c r="O82" s="47">
        <v>9.68</v>
      </c>
      <c r="P82" s="111"/>
      <c r="Q82" s="111"/>
      <c r="R82" s="47">
        <v>12.9</v>
      </c>
    </row>
    <row r="83" spans="1:18" x14ac:dyDescent="0.25">
      <c r="A83" s="70"/>
      <c r="B83" s="83" t="s">
        <v>71</v>
      </c>
      <c r="C83" s="72"/>
      <c r="D83" s="72"/>
      <c r="E83" s="72">
        <f>F83+I83+L83+O83+R83+U83+X83+AA83+AG83+AD83</f>
        <v>23.85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  <c r="M83" s="47"/>
      <c r="N83" s="47"/>
      <c r="O83" s="47">
        <v>6.04</v>
      </c>
      <c r="P83" s="47"/>
      <c r="Q83" s="47"/>
      <c r="R83" s="47">
        <v>8.0500000000000007</v>
      </c>
    </row>
    <row r="84" spans="1:18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  <c r="M87" s="47"/>
      <c r="N87" s="47"/>
      <c r="O87" s="47"/>
      <c r="P87" s="47"/>
      <c r="Q87" s="47"/>
      <c r="R87" s="47"/>
    </row>
    <row r="88" spans="1:18" x14ac:dyDescent="0.25">
      <c r="A88" s="76">
        <v>7</v>
      </c>
      <c r="B88" s="89" t="s">
        <v>74</v>
      </c>
      <c r="C88" s="80"/>
      <c r="D88" s="80"/>
      <c r="E88" s="80">
        <f>E89+E95</f>
        <v>273.51</v>
      </c>
      <c r="F88" s="80">
        <f>F89+F95</f>
        <v>22.73</v>
      </c>
      <c r="G88" s="80">
        <f t="shared" ref="G88:Q88" si="12">G89+G90+G95</f>
        <v>0</v>
      </c>
      <c r="H88" s="80">
        <f t="shared" si="12"/>
        <v>0</v>
      </c>
      <c r="I88" s="80">
        <f>I89+I95</f>
        <v>30.13</v>
      </c>
      <c r="J88" s="80">
        <f t="shared" si="12"/>
        <v>0</v>
      </c>
      <c r="K88" s="80">
        <f t="shared" si="12"/>
        <v>0</v>
      </c>
      <c r="L88" s="80">
        <f>L89+L95</f>
        <v>58.95</v>
      </c>
      <c r="M88" s="80">
        <f t="shared" si="12"/>
        <v>0</v>
      </c>
      <c r="N88" s="80">
        <f t="shared" si="12"/>
        <v>0</v>
      </c>
      <c r="O88" s="80">
        <f>O89+O95</f>
        <v>69.330000000000013</v>
      </c>
      <c r="P88" s="80">
        <f t="shared" si="12"/>
        <v>0</v>
      </c>
      <c r="Q88" s="80">
        <f t="shared" si="12"/>
        <v>0</v>
      </c>
      <c r="R88" s="80">
        <f>R89+R95</f>
        <v>92.37</v>
      </c>
    </row>
    <row r="89" spans="1:18" x14ac:dyDescent="0.25">
      <c r="A89" s="70"/>
      <c r="B89" s="88" t="s">
        <v>75</v>
      </c>
      <c r="C89" s="47"/>
      <c r="D89" s="47"/>
      <c r="E89" s="72">
        <f>F89+I89+L89+O89+R89+U89+X89+AA89+AD89</f>
        <v>258.13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  <c r="M89" s="47"/>
      <c r="N89" s="47"/>
      <c r="O89" s="47">
        <v>65.430000000000007</v>
      </c>
      <c r="P89" s="47"/>
      <c r="Q89" s="47"/>
      <c r="R89" s="47">
        <v>87.18</v>
      </c>
    </row>
    <row r="90" spans="1:18" x14ac:dyDescent="0.25">
      <c r="A90" s="70"/>
      <c r="B90" s="86" t="s">
        <v>76</v>
      </c>
      <c r="C90" s="84"/>
      <c r="D90" s="47"/>
      <c r="E90" s="72">
        <f>F90+I90+L90+O90+R90+U90+X90+AA90+AG90+AD90</f>
        <v>18.950000000000003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  <c r="M90" s="111"/>
      <c r="N90" s="111"/>
      <c r="O90" s="47">
        <v>4.8</v>
      </c>
      <c r="P90" s="111"/>
      <c r="Q90" s="111"/>
      <c r="R90" s="47">
        <v>6.4</v>
      </c>
    </row>
    <row r="91" spans="1:18" x14ac:dyDescent="0.25">
      <c r="A91" s="70"/>
      <c r="B91" s="87" t="s">
        <v>77</v>
      </c>
      <c r="C91" s="87"/>
      <c r="D91" s="87"/>
      <c r="E91" s="72">
        <f>F91+I91+L91+O91+R91+U91+X91+AA91+AG91+AD91</f>
        <v>174.09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  <c r="M91" s="111"/>
      <c r="N91" s="111"/>
      <c r="O91" s="47">
        <v>44.12</v>
      </c>
      <c r="P91" s="111"/>
      <c r="Q91" s="111"/>
      <c r="R91" s="47">
        <v>58.79</v>
      </c>
    </row>
    <row r="92" spans="1:18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x14ac:dyDescent="0.25">
      <c r="A93" s="70"/>
      <c r="B93" s="83" t="s">
        <v>79</v>
      </c>
      <c r="C93" s="72"/>
      <c r="D93" s="72"/>
      <c r="E93" s="72">
        <f>F93+I93+L93+O93+R93+U93+X93+AA93+AD93+AG93</f>
        <v>25.81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  <c r="M93" s="47"/>
      <c r="N93" s="47"/>
      <c r="O93" s="47">
        <v>6.54</v>
      </c>
      <c r="P93" s="47"/>
      <c r="Q93" s="47"/>
      <c r="R93" s="47">
        <v>8.7100000000000009</v>
      </c>
    </row>
    <row r="94" spans="1:18" x14ac:dyDescent="0.25">
      <c r="A94" s="70"/>
      <c r="B94" s="83" t="s">
        <v>80</v>
      </c>
      <c r="C94" s="72"/>
      <c r="D94" s="72"/>
      <c r="E94" s="72">
        <f>F94+I94+L94+O94+R94+U94+X94+AA94+AD94+AG94</f>
        <v>39.290000000000006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  <c r="M94" s="47"/>
      <c r="N94" s="47"/>
      <c r="O94" s="47">
        <v>9.9600000000000009</v>
      </c>
      <c r="P94" s="47"/>
      <c r="Q94" s="47"/>
      <c r="R94" s="47">
        <v>13.27</v>
      </c>
    </row>
    <row r="95" spans="1:18" x14ac:dyDescent="0.25">
      <c r="A95" s="70"/>
      <c r="B95" s="88" t="s">
        <v>81</v>
      </c>
      <c r="C95" s="47"/>
      <c r="D95" s="47"/>
      <c r="E95" s="72">
        <f>F95+I95+L95+O95+R95+U95+X95+AA95+AD95+AG95</f>
        <v>15.379999999999999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  <c r="M95" s="111"/>
      <c r="N95" s="111"/>
      <c r="O95" s="47">
        <v>3.9</v>
      </c>
      <c r="P95" s="111"/>
      <c r="Q95" s="111"/>
      <c r="R95" s="47">
        <v>5.19</v>
      </c>
    </row>
    <row r="96" spans="1:18" x14ac:dyDescent="0.25">
      <c r="A96" s="76">
        <v>8</v>
      </c>
      <c r="B96" s="90" t="s">
        <v>82</v>
      </c>
      <c r="C96" s="91"/>
      <c r="D96" s="91"/>
      <c r="E96" s="80">
        <f>E97+E98+E99+E100+E102</f>
        <v>3235.92</v>
      </c>
      <c r="F96" s="80">
        <f>F97+F98+F99+F100+F102</f>
        <v>268.99</v>
      </c>
      <c r="G96" s="80">
        <f t="shared" ref="G96:R96" si="13">G97+G98+G99+G100+G102</f>
        <v>0</v>
      </c>
      <c r="H96" s="80">
        <f t="shared" si="13"/>
        <v>0</v>
      </c>
      <c r="I96" s="80">
        <f t="shared" si="13"/>
        <v>356.35</v>
      </c>
      <c r="J96" s="80">
        <f t="shared" si="13"/>
        <v>0</v>
      </c>
      <c r="K96" s="80">
        <f t="shared" si="13"/>
        <v>0</v>
      </c>
      <c r="L96" s="80">
        <f t="shared" si="13"/>
        <v>697.56000000000006</v>
      </c>
      <c r="M96" s="80">
        <f t="shared" si="13"/>
        <v>0</v>
      </c>
      <c r="N96" s="80">
        <f t="shared" si="13"/>
        <v>0</v>
      </c>
      <c r="O96" s="80">
        <f t="shared" si="13"/>
        <v>820.18000000000006</v>
      </c>
      <c r="P96" s="80">
        <f t="shared" si="13"/>
        <v>0</v>
      </c>
      <c r="Q96" s="80">
        <f t="shared" si="13"/>
        <v>0</v>
      </c>
      <c r="R96" s="80">
        <f t="shared" si="13"/>
        <v>1092.83</v>
      </c>
    </row>
    <row r="97" spans="1:18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592.61999999999989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  <c r="M97" s="111"/>
      <c r="N97" s="111"/>
      <c r="O97" s="47">
        <v>150.19999999999999</v>
      </c>
      <c r="P97" s="111"/>
      <c r="Q97" s="111"/>
      <c r="R97" s="47">
        <v>200.14</v>
      </c>
    </row>
    <row r="98" spans="1:18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2013.27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  <c r="M98" s="111"/>
      <c r="N98" s="111"/>
      <c r="O98" s="47">
        <v>510.27</v>
      </c>
      <c r="P98" s="111"/>
      <c r="Q98" s="111"/>
      <c r="R98" s="47">
        <v>679.92</v>
      </c>
    </row>
    <row r="99" spans="1:18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522.71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  <c r="M99" s="111"/>
      <c r="N99" s="111"/>
      <c r="O99" s="47">
        <v>132.47999999999999</v>
      </c>
      <c r="P99" s="111"/>
      <c r="Q99" s="111"/>
      <c r="R99" s="47">
        <v>176.53</v>
      </c>
    </row>
    <row r="100" spans="1:18" x14ac:dyDescent="0.25">
      <c r="A100" s="76">
        <v>12</v>
      </c>
      <c r="B100" s="77" t="s">
        <v>86</v>
      </c>
      <c r="C100" s="79"/>
      <c r="D100" s="80"/>
      <c r="E100" s="80">
        <f>E101</f>
        <v>3.79</v>
      </c>
      <c r="F100" s="80">
        <f t="shared" ref="F100:R100" si="14">F101</f>
        <v>0.32</v>
      </c>
      <c r="G100" s="80">
        <f t="shared" si="14"/>
        <v>0</v>
      </c>
      <c r="H100" s="80">
        <f t="shared" si="14"/>
        <v>0</v>
      </c>
      <c r="I100" s="80">
        <f t="shared" si="14"/>
        <v>0.42</v>
      </c>
      <c r="J100" s="80">
        <f t="shared" si="14"/>
        <v>0</v>
      </c>
      <c r="K100" s="80">
        <f t="shared" si="14"/>
        <v>0</v>
      </c>
      <c r="L100" s="80">
        <f t="shared" si="14"/>
        <v>0.81</v>
      </c>
      <c r="M100" s="80">
        <f t="shared" si="14"/>
        <v>0</v>
      </c>
      <c r="N100" s="80">
        <f t="shared" si="14"/>
        <v>0</v>
      </c>
      <c r="O100" s="80">
        <f t="shared" si="14"/>
        <v>0.96</v>
      </c>
      <c r="P100" s="80">
        <f t="shared" si="14"/>
        <v>0</v>
      </c>
      <c r="Q100" s="80">
        <f t="shared" si="14"/>
        <v>0</v>
      </c>
      <c r="R100" s="80">
        <f t="shared" si="14"/>
        <v>1.28</v>
      </c>
    </row>
    <row r="101" spans="1:18" x14ac:dyDescent="0.25">
      <c r="A101" s="70"/>
      <c r="B101" s="87" t="s">
        <v>87</v>
      </c>
      <c r="C101" s="93"/>
      <c r="D101" s="94"/>
      <c r="E101" s="72">
        <f>F101+I101+L101+O101+R101+U101+X101+AA101+AG101+AD101</f>
        <v>3.79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  <c r="M101" s="111"/>
      <c r="N101" s="111"/>
      <c r="O101" s="47">
        <v>0.96</v>
      </c>
      <c r="P101" s="111"/>
      <c r="Q101" s="111"/>
      <c r="R101" s="47">
        <v>1.28</v>
      </c>
    </row>
    <row r="102" spans="1:18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103.52999999999999</v>
      </c>
      <c r="F102" s="80">
        <f>F103+F104+F107+F108+F109+F110+F111+F112+F113+F106</f>
        <v>8.5400000000000009</v>
      </c>
      <c r="G102" s="80">
        <f t="shared" ref="G102:Q102" si="15">G103+G104+G107+G108+G109+G110+G111+G112+G113+G106</f>
        <v>0</v>
      </c>
      <c r="H102" s="80">
        <f t="shared" si="15"/>
        <v>0</v>
      </c>
      <c r="I102" s="80">
        <f>I103+I104+I107+I108+I109+I110+I111+I112+I113+I106</f>
        <v>11.41</v>
      </c>
      <c r="J102" s="80">
        <f t="shared" si="15"/>
        <v>0</v>
      </c>
      <c r="K102" s="80">
        <f t="shared" si="15"/>
        <v>0</v>
      </c>
      <c r="L102" s="80">
        <f>L103+L104+L107+L108+L109+L110+L111+L112+L113+L106</f>
        <v>22.35</v>
      </c>
      <c r="M102" s="80">
        <f t="shared" si="15"/>
        <v>0</v>
      </c>
      <c r="N102" s="80">
        <f t="shared" si="15"/>
        <v>0</v>
      </c>
      <c r="O102" s="80">
        <f>O103+O104+O107+O108+O109+O110+O111+O112+O113+O106</f>
        <v>26.269999999999996</v>
      </c>
      <c r="P102" s="80">
        <f t="shared" si="15"/>
        <v>0</v>
      </c>
      <c r="Q102" s="80">
        <f t="shared" si="15"/>
        <v>0</v>
      </c>
      <c r="R102" s="80">
        <f>R103+R104+R107+R108+R109+R110+R111+R112+R113+R106</f>
        <v>34.96</v>
      </c>
    </row>
    <row r="103" spans="1:18" x14ac:dyDescent="0.25">
      <c r="A103" s="70"/>
      <c r="B103" s="88" t="s">
        <v>89</v>
      </c>
      <c r="C103" s="47"/>
      <c r="D103" s="47"/>
      <c r="E103" s="72">
        <f>F103+I103+L103+O103+R103+U103+X103+AA103+AG103+AD103</f>
        <v>7.7200000000000006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  <c r="M103" s="111"/>
      <c r="N103" s="111"/>
      <c r="O103" s="47">
        <v>2</v>
      </c>
      <c r="P103" s="111"/>
      <c r="Q103" s="111"/>
      <c r="R103" s="47">
        <v>2.6</v>
      </c>
    </row>
    <row r="104" spans="1:18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25.029999999999998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  <c r="M104" s="111"/>
      <c r="N104" s="111"/>
      <c r="O104" s="47">
        <v>6.35</v>
      </c>
      <c r="P104" s="111"/>
      <c r="Q104" s="111"/>
      <c r="R104" s="47">
        <v>8.4499999999999993</v>
      </c>
    </row>
    <row r="105" spans="1:18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  <c r="M105" s="111"/>
      <c r="N105" s="111"/>
      <c r="O105" s="47"/>
      <c r="P105" s="111"/>
      <c r="Q105" s="111"/>
      <c r="R105" s="47"/>
    </row>
    <row r="106" spans="1:18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  <c r="M106" s="111"/>
      <c r="N106" s="111"/>
      <c r="O106" s="47"/>
      <c r="P106" s="111"/>
      <c r="Q106" s="111"/>
      <c r="R106" s="47"/>
    </row>
    <row r="107" spans="1:18" ht="30" x14ac:dyDescent="0.25">
      <c r="A107" s="70"/>
      <c r="B107" s="88" t="s">
        <v>93</v>
      </c>
      <c r="C107" s="47"/>
      <c r="D107" s="47"/>
      <c r="E107" s="72">
        <f t="shared" ref="E107:E114" si="16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  <c r="M107" s="111"/>
      <c r="N107" s="111"/>
      <c r="O107" s="47"/>
      <c r="P107" s="111"/>
      <c r="Q107" s="111"/>
      <c r="R107" s="47"/>
    </row>
    <row r="108" spans="1:18" ht="30" x14ac:dyDescent="0.25">
      <c r="A108" s="70"/>
      <c r="B108" s="88" t="s">
        <v>94</v>
      </c>
      <c r="C108" s="47"/>
      <c r="D108" s="47"/>
      <c r="E108" s="72">
        <f t="shared" si="16"/>
        <v>26.939999999999998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  <c r="M108" s="111"/>
      <c r="N108" s="111"/>
      <c r="O108" s="47">
        <v>6.8</v>
      </c>
      <c r="P108" s="111"/>
      <c r="Q108" s="111"/>
      <c r="R108" s="47">
        <v>9.1</v>
      </c>
    </row>
    <row r="109" spans="1:18" x14ac:dyDescent="0.25">
      <c r="A109" s="70"/>
      <c r="B109" s="88" t="s">
        <v>95</v>
      </c>
      <c r="C109" s="47"/>
      <c r="D109" s="47"/>
      <c r="E109" s="72">
        <f t="shared" si="16"/>
        <v>4.82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  <c r="M109" s="111"/>
      <c r="N109" s="111"/>
      <c r="O109" s="47">
        <v>1.22</v>
      </c>
      <c r="P109" s="111"/>
      <c r="Q109" s="111"/>
      <c r="R109" s="47">
        <v>1.63</v>
      </c>
    </row>
    <row r="110" spans="1:18" x14ac:dyDescent="0.25">
      <c r="A110" s="70"/>
      <c r="B110" s="88" t="s">
        <v>96</v>
      </c>
      <c r="C110" s="47"/>
      <c r="D110" s="47"/>
      <c r="E110" s="72">
        <f t="shared" si="16"/>
        <v>14.06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  <c r="M110" s="111"/>
      <c r="N110" s="111"/>
      <c r="O110" s="47">
        <v>3.57</v>
      </c>
      <c r="P110" s="111"/>
      <c r="Q110" s="111"/>
      <c r="R110" s="47">
        <v>4.75</v>
      </c>
    </row>
    <row r="111" spans="1:18" x14ac:dyDescent="0.25">
      <c r="A111" s="70"/>
      <c r="B111" s="88" t="s">
        <v>97</v>
      </c>
      <c r="C111" s="47"/>
      <c r="D111" s="47"/>
      <c r="E111" s="72">
        <f t="shared" si="16"/>
        <v>17.36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  <c r="M111" s="111"/>
      <c r="N111" s="111"/>
      <c r="O111" s="47">
        <v>4.4000000000000004</v>
      </c>
      <c r="P111" s="111"/>
      <c r="Q111" s="111"/>
      <c r="R111" s="47">
        <v>5.87</v>
      </c>
    </row>
    <row r="112" spans="1:18" x14ac:dyDescent="0.25">
      <c r="A112" s="70"/>
      <c r="B112" s="88" t="s">
        <v>98</v>
      </c>
      <c r="C112" s="47"/>
      <c r="D112" s="47"/>
      <c r="E112" s="72">
        <f t="shared" si="16"/>
        <v>0</v>
      </c>
      <c r="F112" s="47"/>
      <c r="G112" s="111"/>
      <c r="H112" s="111"/>
      <c r="I112" s="47"/>
      <c r="J112" s="111"/>
      <c r="K112" s="111"/>
      <c r="L112" s="47"/>
      <c r="M112" s="111"/>
      <c r="N112" s="111"/>
      <c r="O112" s="47"/>
      <c r="P112" s="111"/>
      <c r="Q112" s="111"/>
      <c r="R112" s="47"/>
    </row>
    <row r="113" spans="1:18" x14ac:dyDescent="0.25">
      <c r="A113" s="70"/>
      <c r="B113" s="88" t="s">
        <v>99</v>
      </c>
      <c r="C113" s="47"/>
      <c r="D113" s="47"/>
      <c r="E113" s="72">
        <f t="shared" si="16"/>
        <v>7.6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  <c r="M113" s="111"/>
      <c r="N113" s="111"/>
      <c r="O113" s="47">
        <v>1.93</v>
      </c>
      <c r="P113" s="111"/>
      <c r="Q113" s="111"/>
      <c r="R113" s="47">
        <v>2.56</v>
      </c>
    </row>
    <row r="114" spans="1:18" ht="31.5" x14ac:dyDescent="0.25">
      <c r="A114" s="70">
        <v>14</v>
      </c>
      <c r="B114" s="96" t="s">
        <v>100</v>
      </c>
      <c r="C114" s="84"/>
      <c r="D114" s="47"/>
      <c r="E114" s="72">
        <f t="shared" si="16"/>
        <v>0</v>
      </c>
      <c r="F114" s="47"/>
      <c r="G114" s="111"/>
      <c r="H114" s="111"/>
      <c r="I114" s="47"/>
      <c r="J114" s="111"/>
      <c r="K114" s="111"/>
      <c r="L114" s="47"/>
      <c r="M114" s="111"/>
      <c r="N114" s="111"/>
      <c r="O114" s="47"/>
      <c r="P114" s="111"/>
      <c r="Q114" s="111"/>
      <c r="R114" s="47"/>
    </row>
    <row r="115" spans="1:18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219.41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  <c r="M115" s="111"/>
      <c r="N115" s="111"/>
      <c r="O115" s="47">
        <v>55.61</v>
      </c>
      <c r="P115" s="111"/>
      <c r="Q115" s="111"/>
      <c r="R115" s="47">
        <v>74.099999999999994</v>
      </c>
    </row>
    <row r="116" spans="1:18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682.94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  <c r="M116" s="72"/>
      <c r="N116" s="72"/>
      <c r="O116" s="72">
        <v>173.09</v>
      </c>
      <c r="P116" s="72"/>
      <c r="Q116" s="72"/>
      <c r="R116" s="72">
        <v>230.64</v>
      </c>
    </row>
    <row r="117" spans="1:18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34.849999999999994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  <c r="M117" s="72"/>
      <c r="N117" s="72"/>
      <c r="O117" s="72">
        <v>8.83</v>
      </c>
      <c r="P117" s="72"/>
      <c r="Q117" s="72"/>
      <c r="R117" s="72">
        <v>11.77</v>
      </c>
    </row>
    <row r="118" spans="1:18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161.64000000000001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  <c r="M118" s="72"/>
      <c r="N118" s="72"/>
      <c r="O118" s="72">
        <v>40.97</v>
      </c>
      <c r="P118" s="72"/>
      <c r="Q118" s="72"/>
      <c r="R118" s="72">
        <v>54.59</v>
      </c>
    </row>
    <row r="119" spans="1:18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66.709999999999994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  <c r="M119" s="72"/>
      <c r="N119" s="72"/>
      <c r="O119" s="72">
        <v>16.91</v>
      </c>
      <c r="P119" s="72"/>
      <c r="Q119" s="72"/>
      <c r="R119" s="72">
        <v>22.53</v>
      </c>
    </row>
    <row r="120" spans="1:18" ht="29.25" x14ac:dyDescent="0.25">
      <c r="A120" s="98">
        <v>19</v>
      </c>
      <c r="B120" s="99" t="s">
        <v>106</v>
      </c>
      <c r="C120" s="100"/>
      <c r="D120" s="101"/>
      <c r="E120" s="101">
        <f>E31-E49+0.01</f>
        <v>-796.19999999999732</v>
      </c>
      <c r="F120" s="101">
        <f t="shared" ref="F120:R120" si="17">F31-F49</f>
        <v>249.79999999999973</v>
      </c>
      <c r="G120" s="101">
        <f t="shared" si="17"/>
        <v>0</v>
      </c>
      <c r="H120" s="101">
        <f t="shared" si="17"/>
        <v>0</v>
      </c>
      <c r="I120" s="101">
        <f t="shared" si="17"/>
        <v>481.51000000000022</v>
      </c>
      <c r="J120" s="101">
        <f t="shared" si="17"/>
        <v>0</v>
      </c>
      <c r="K120" s="101">
        <f t="shared" si="17"/>
        <v>0</v>
      </c>
      <c r="L120" s="101">
        <f t="shared" si="17"/>
        <v>-488.38000000000011</v>
      </c>
      <c r="M120" s="101">
        <f t="shared" si="17"/>
        <v>0</v>
      </c>
      <c r="N120" s="101">
        <f t="shared" si="17"/>
        <v>0</v>
      </c>
      <c r="O120" s="101">
        <f t="shared" si="17"/>
        <v>-1508.2600000000002</v>
      </c>
      <c r="P120" s="101">
        <f t="shared" si="17"/>
        <v>0</v>
      </c>
      <c r="Q120" s="101">
        <f t="shared" si="17"/>
        <v>0</v>
      </c>
      <c r="R120" s="101">
        <f t="shared" si="17"/>
        <v>115.56999999999971</v>
      </c>
    </row>
    <row r="121" spans="1:18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1730.920000000001</v>
      </c>
      <c r="F121" s="105">
        <f>F5+F32-F13</f>
        <v>149.38999999999987</v>
      </c>
      <c r="G121" s="105">
        <f t="shared" ref="G121:R121" si="18">G5+G32-G13</f>
        <v>0</v>
      </c>
      <c r="H121" s="105">
        <f t="shared" si="18"/>
        <v>0</v>
      </c>
      <c r="I121" s="105">
        <f t="shared" si="18"/>
        <v>164.28999999999996</v>
      </c>
      <c r="J121" s="105">
        <f t="shared" si="18"/>
        <v>0</v>
      </c>
      <c r="K121" s="105">
        <f t="shared" si="18"/>
        <v>0</v>
      </c>
      <c r="L121" s="105">
        <f t="shared" si="18"/>
        <v>340.51000000000022</v>
      </c>
      <c r="M121" s="105">
        <f t="shared" si="18"/>
        <v>0</v>
      </c>
      <c r="N121" s="105">
        <f t="shared" si="18"/>
        <v>0</v>
      </c>
      <c r="O121" s="105">
        <f t="shared" si="18"/>
        <v>443.42000000000053</v>
      </c>
      <c r="P121" s="105">
        <f>P5+P32-P13</f>
        <v>0</v>
      </c>
      <c r="Q121" s="105">
        <f t="shared" si="18"/>
        <v>0</v>
      </c>
      <c r="R121" s="105">
        <f t="shared" si="18"/>
        <v>633.3100000000004</v>
      </c>
    </row>
  </sheetData>
  <mergeCells count="5">
    <mergeCell ref="C3:E3"/>
    <mergeCell ref="G3:I3"/>
    <mergeCell ref="J3:L3"/>
    <mergeCell ref="M3:O3"/>
    <mergeCell ref="P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workbookViewId="0">
      <selection sqref="A1:U1048576"/>
    </sheetView>
  </sheetViews>
  <sheetFormatPr defaultRowHeight="15.75" x14ac:dyDescent="0.25"/>
  <cols>
    <col min="1" max="1" width="7.85546875" style="106" customWidth="1"/>
    <col min="2" max="2" width="52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hidden="1" customWidth="1"/>
    <col min="13" max="14" width="9.7109375" style="106" hidden="1" customWidth="1"/>
    <col min="15" max="15" width="14.42578125" style="107" hidden="1" customWidth="1"/>
    <col min="16" max="17" width="9.7109375" style="106" hidden="1" customWidth="1"/>
    <col min="18" max="18" width="14.42578125" style="107" hidden="1" customWidth="1"/>
    <col min="19" max="19" width="0.140625" style="106" hidden="1" customWidth="1"/>
    <col min="20" max="20" width="9.7109375" style="106" hidden="1" customWidth="1"/>
    <col min="21" max="21" width="13.140625" style="107" customWidth="1"/>
  </cols>
  <sheetData>
    <row r="1" spans="1:21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  <c r="J1" s="1"/>
      <c r="K1" s="1"/>
      <c r="L1" s="4"/>
      <c r="M1" s="1"/>
      <c r="N1" s="1"/>
      <c r="O1" s="4"/>
      <c r="P1" s="1"/>
      <c r="Q1" s="1"/>
      <c r="R1" s="4"/>
      <c r="S1" s="1"/>
      <c r="T1" s="1"/>
      <c r="U1" s="4"/>
    </row>
    <row r="2" spans="1:21" x14ac:dyDescent="0.25">
      <c r="A2" s="1"/>
      <c r="B2" s="5"/>
      <c r="C2" s="1"/>
      <c r="D2" s="1"/>
      <c r="E2" s="4"/>
      <c r="F2" s="4"/>
      <c r="G2" s="1"/>
      <c r="H2" s="1"/>
      <c r="I2" s="4"/>
      <c r="J2" s="1"/>
      <c r="K2" s="1"/>
      <c r="L2" s="4"/>
      <c r="M2" s="1"/>
      <c r="N2" s="1"/>
      <c r="O2" s="4"/>
      <c r="P2" s="1"/>
      <c r="Q2" s="1"/>
      <c r="R2" s="4"/>
      <c r="S2" s="1"/>
      <c r="T2" s="1"/>
      <c r="U2" s="4"/>
    </row>
    <row r="3" spans="1:21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  <c r="M3" s="108" t="s">
        <v>110</v>
      </c>
      <c r="N3" s="108"/>
      <c r="O3" s="108"/>
      <c r="P3" s="108" t="s">
        <v>111</v>
      </c>
      <c r="Q3" s="108"/>
      <c r="R3" s="108"/>
      <c r="S3" s="108" t="s">
        <v>112</v>
      </c>
      <c r="T3" s="108"/>
      <c r="U3" s="108"/>
    </row>
    <row r="4" spans="1:21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  <c r="M4" s="8" t="s">
        <v>5</v>
      </c>
      <c r="N4" s="8" t="s">
        <v>6</v>
      </c>
      <c r="O4" s="8" t="s">
        <v>7</v>
      </c>
      <c r="P4" s="8" t="s">
        <v>5</v>
      </c>
      <c r="Q4" s="8" t="s">
        <v>6</v>
      </c>
      <c r="R4" s="8" t="s">
        <v>7</v>
      </c>
      <c r="S4" s="8" t="s">
        <v>5</v>
      </c>
      <c r="T4" s="8" t="s">
        <v>6</v>
      </c>
      <c r="U4" s="8" t="s">
        <v>7</v>
      </c>
    </row>
    <row r="5" spans="1:21" ht="49.5" x14ac:dyDescent="0.25">
      <c r="A5" s="10"/>
      <c r="B5" s="11" t="s">
        <v>8</v>
      </c>
      <c r="C5" s="12"/>
      <c r="D5" s="12"/>
      <c r="E5" s="13">
        <f>F5+I5+L5+O5+R5+U5+X5+AA5+AD5</f>
        <v>2058.81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  <c r="M5" s="13"/>
      <c r="N5" s="13"/>
      <c r="O5" s="13">
        <v>425.49</v>
      </c>
      <c r="P5" s="13"/>
      <c r="Q5" s="13"/>
      <c r="R5" s="13">
        <v>609.41999999999996</v>
      </c>
      <c r="S5" s="13"/>
      <c r="T5" s="13"/>
      <c r="U5" s="13">
        <v>395.56</v>
      </c>
    </row>
    <row r="6" spans="1:21" ht="33" x14ac:dyDescent="0.25">
      <c r="A6" s="10"/>
      <c r="B6" s="11" t="s">
        <v>9</v>
      </c>
      <c r="C6" s="12"/>
      <c r="D6" s="12"/>
      <c r="E6" s="13">
        <f>F6+I6+L6+O6+R6+U6+X6+AA6+AD6+AG6</f>
        <v>105.84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  <c r="M6" s="13"/>
      <c r="N6" s="13"/>
      <c r="O6" s="13">
        <v>21.61</v>
      </c>
      <c r="P6" s="13"/>
      <c r="Q6" s="13"/>
      <c r="R6" s="13">
        <v>30.9</v>
      </c>
      <c r="S6" s="13"/>
      <c r="T6" s="13"/>
      <c r="U6" s="13">
        <v>21.03</v>
      </c>
    </row>
    <row r="7" spans="1:21" ht="16.5" x14ac:dyDescent="0.25">
      <c r="A7" s="10"/>
      <c r="B7" s="11" t="s">
        <v>10</v>
      </c>
      <c r="C7" s="12"/>
      <c r="D7" s="12"/>
      <c r="E7" s="13">
        <f>F7+I7+L7+O7+R7+U7+X7+AA7+AD7+AG7</f>
        <v>4.55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  <c r="M7" s="13"/>
      <c r="N7" s="13"/>
      <c r="O7" s="13">
        <v>0.97</v>
      </c>
      <c r="P7" s="13"/>
      <c r="Q7" s="13"/>
      <c r="R7" s="13">
        <v>1.4</v>
      </c>
      <c r="S7" s="13"/>
      <c r="T7" s="13"/>
      <c r="U7" s="13">
        <v>0.98</v>
      </c>
    </row>
    <row r="8" spans="1:21" ht="16.5" x14ac:dyDescent="0.25">
      <c r="A8" s="10"/>
      <c r="B8" s="11" t="s">
        <v>11</v>
      </c>
      <c r="C8" s="12"/>
      <c r="D8" s="12"/>
      <c r="E8" s="13">
        <f>F8+I8+L8+O8+R8+U8+X8+AA8+AD8+AG8</f>
        <v>23.799999999999997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  <c r="M8" s="13"/>
      <c r="N8" s="13"/>
      <c r="O8" s="13">
        <v>4.66</v>
      </c>
      <c r="P8" s="13"/>
      <c r="Q8" s="13"/>
      <c r="R8" s="13">
        <v>6.24</v>
      </c>
      <c r="S8" s="13"/>
      <c r="T8" s="13"/>
      <c r="U8" s="13">
        <v>4.76</v>
      </c>
    </row>
    <row r="9" spans="1:21" ht="16.5" x14ac:dyDescent="0.25">
      <c r="A9" s="10"/>
      <c r="B9" s="11" t="s">
        <v>12</v>
      </c>
      <c r="C9" s="12"/>
      <c r="D9" s="12"/>
      <c r="E9" s="13">
        <f>F9+I9+L9+O9+R9+U9+X9+AA9+AD9+AG9</f>
        <v>9.4600000000000009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  <c r="M9" s="13"/>
      <c r="N9" s="13"/>
      <c r="O9" s="13">
        <v>1.85</v>
      </c>
      <c r="P9" s="13"/>
      <c r="Q9" s="13"/>
      <c r="R9" s="13">
        <v>2.65</v>
      </c>
      <c r="S9" s="13"/>
      <c r="T9" s="13"/>
      <c r="U9" s="13">
        <v>1.93</v>
      </c>
    </row>
    <row r="10" spans="1:21" ht="33" x14ac:dyDescent="0.25">
      <c r="A10" s="14"/>
      <c r="B10" s="11" t="s">
        <v>13</v>
      </c>
      <c r="C10" s="15"/>
      <c r="D10" s="15"/>
      <c r="E10" s="16">
        <f>F10+I10+L10+O10+R10+U10+X10+AA10+AG10+AD10</f>
        <v>50.43</v>
      </c>
      <c r="F10" s="17">
        <v>12.83</v>
      </c>
      <c r="G10" s="17"/>
      <c r="H10" s="17"/>
      <c r="I10" s="17"/>
      <c r="J10" s="17"/>
      <c r="K10" s="17"/>
      <c r="L10" s="17"/>
      <c r="M10" s="17"/>
      <c r="N10" s="17"/>
      <c r="O10" s="17">
        <v>7.46</v>
      </c>
      <c r="P10" s="17"/>
      <c r="Q10" s="17"/>
      <c r="R10" s="17">
        <v>28.85</v>
      </c>
      <c r="S10" s="17"/>
      <c r="T10" s="17"/>
      <c r="U10" s="17">
        <v>1.29</v>
      </c>
    </row>
    <row r="11" spans="1:21" ht="49.5" x14ac:dyDescent="0.25">
      <c r="A11" s="14"/>
      <c r="B11" s="11" t="s">
        <v>14</v>
      </c>
      <c r="C11" s="15"/>
      <c r="D11" s="15"/>
      <c r="E11" s="17">
        <f>E5+E6+E7+E8+E9+E10</f>
        <v>2252.8900000000003</v>
      </c>
      <c r="F11" s="17">
        <f>F5+F6+F7+F8+F9+F10</f>
        <v>168.61</v>
      </c>
      <c r="G11" s="17">
        <f t="shared" ref="G11:T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  <c r="M11" s="17">
        <f t="shared" si="0"/>
        <v>0</v>
      </c>
      <c r="N11" s="17">
        <f t="shared" si="0"/>
        <v>0</v>
      </c>
      <c r="O11" s="17">
        <f>O5+O10+O6+O7+O8+O9</f>
        <v>462.04000000000008</v>
      </c>
      <c r="P11" s="17">
        <f t="shared" si="0"/>
        <v>0</v>
      </c>
      <c r="Q11" s="17">
        <f t="shared" si="0"/>
        <v>0</v>
      </c>
      <c r="R11" s="17">
        <f>R5+R10+R6+R7+R8+R9</f>
        <v>679.45999999999992</v>
      </c>
      <c r="S11" s="17">
        <f t="shared" si="0"/>
        <v>0</v>
      </c>
      <c r="T11" s="17">
        <f t="shared" si="0"/>
        <v>0</v>
      </c>
      <c r="U11" s="17">
        <f>U5+U10+U6+U7+U8+U9</f>
        <v>425.55</v>
      </c>
    </row>
    <row r="12" spans="1:21" x14ac:dyDescent="0.25">
      <c r="A12" s="18"/>
      <c r="B12" s="19" t="s">
        <v>15</v>
      </c>
      <c r="C12" s="20"/>
      <c r="D12" s="20"/>
      <c r="E12" s="21">
        <f>E13+E14+E18+E19+E15+E16+E17+0.01</f>
        <v>19353.019999999997</v>
      </c>
      <c r="F12" s="21">
        <f>F13+F18+F14+F19</f>
        <v>1329.8100000000002</v>
      </c>
      <c r="G12" s="21">
        <f t="shared" ref="G12:U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  <c r="M12" s="21">
        <f t="shared" si="1"/>
        <v>0</v>
      </c>
      <c r="N12" s="21">
        <f t="shared" si="1"/>
        <v>0</v>
      </c>
      <c r="O12" s="21">
        <f t="shared" si="1"/>
        <v>3772.76</v>
      </c>
      <c r="P12" s="21">
        <f t="shared" si="1"/>
        <v>0</v>
      </c>
      <c r="Q12" s="21">
        <f t="shared" si="1"/>
        <v>0</v>
      </c>
      <c r="R12" s="21">
        <f t="shared" si="1"/>
        <v>5018.4500000000007</v>
      </c>
      <c r="S12" s="21">
        <f t="shared" si="1"/>
        <v>0</v>
      </c>
      <c r="T12" s="21">
        <f t="shared" si="1"/>
        <v>0</v>
      </c>
      <c r="U12" s="21">
        <f t="shared" si="1"/>
        <v>3791.38</v>
      </c>
    </row>
    <row r="13" spans="1:21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17372.300000000003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  <c r="M13" s="109"/>
      <c r="N13" s="109"/>
      <c r="O13" s="22">
        <v>3502.18</v>
      </c>
      <c r="P13" s="109"/>
      <c r="Q13" s="109"/>
      <c r="R13" s="22">
        <v>4666.5</v>
      </c>
      <c r="S13" s="109"/>
      <c r="T13" s="109"/>
      <c r="U13" s="22">
        <v>3551.47</v>
      </c>
    </row>
    <row r="14" spans="1:21" ht="31.5" x14ac:dyDescent="0.25">
      <c r="A14" s="18"/>
      <c r="B14" s="26" t="s">
        <v>17</v>
      </c>
      <c r="C14" s="20"/>
      <c r="D14" s="20"/>
      <c r="E14" s="21">
        <f>F14+I14+L14+O14+R14+U14+X14+AA14+AG14+AD14+0.01</f>
        <v>823.76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  <c r="M14" s="109"/>
      <c r="N14" s="109"/>
      <c r="O14" s="22">
        <v>166.07</v>
      </c>
      <c r="P14" s="109"/>
      <c r="Q14" s="109"/>
      <c r="R14" s="22">
        <v>221.27</v>
      </c>
      <c r="S14" s="109"/>
      <c r="T14" s="109"/>
      <c r="U14" s="22">
        <v>168.4</v>
      </c>
    </row>
    <row r="15" spans="1:21" ht="31.5" x14ac:dyDescent="0.25">
      <c r="A15" s="18"/>
      <c r="B15" s="26" t="s">
        <v>18</v>
      </c>
      <c r="C15" s="20"/>
      <c r="D15" s="20"/>
      <c r="E15" s="21">
        <f>F15+I15+L15+O15+R15+U15+X15+AA15+AG15+AD15</f>
        <v>42.1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  <c r="M15" s="27"/>
      <c r="N15" s="27"/>
      <c r="O15" s="112">
        <v>8.49</v>
      </c>
      <c r="P15" s="27"/>
      <c r="Q15" s="27"/>
      <c r="R15" s="27">
        <v>11.31</v>
      </c>
      <c r="S15" s="27"/>
      <c r="T15" s="27"/>
      <c r="U15" s="27">
        <v>8.61</v>
      </c>
    </row>
    <row r="16" spans="1:21" x14ac:dyDescent="0.25">
      <c r="A16" s="18"/>
      <c r="B16" s="26" t="s">
        <v>19</v>
      </c>
      <c r="C16" s="20"/>
      <c r="D16" s="20"/>
      <c r="E16" s="21">
        <f>F16+I16+L16+O16+R16+U16+X16+AA16+AG16+AD16</f>
        <v>194.89000000000001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  <c r="M16" s="27"/>
      <c r="N16" s="27"/>
      <c r="O16" s="27">
        <v>39.29</v>
      </c>
      <c r="P16" s="27"/>
      <c r="Q16" s="27"/>
      <c r="R16" s="27">
        <v>52.35</v>
      </c>
      <c r="S16" s="27"/>
      <c r="T16" s="27"/>
      <c r="U16" s="27">
        <v>39.840000000000003</v>
      </c>
    </row>
    <row r="17" spans="1:21" x14ac:dyDescent="0.25">
      <c r="A17" s="18"/>
      <c r="B17" s="26" t="s">
        <v>20</v>
      </c>
      <c r="C17" s="20"/>
      <c r="D17" s="20"/>
      <c r="E17" s="21">
        <f>F17+I17+L17+O17+R17+U17+X17+AA17+AG17+AD17-0.01</f>
        <v>80.529999999999987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  <c r="M17" s="27"/>
      <c r="N17" s="27"/>
      <c r="O17" s="27">
        <v>16.239999999999998</v>
      </c>
      <c r="P17" s="27"/>
      <c r="Q17" s="27"/>
      <c r="R17" s="27">
        <v>21.63</v>
      </c>
      <c r="S17" s="27"/>
      <c r="T17" s="27"/>
      <c r="U17" s="27">
        <v>16.46</v>
      </c>
    </row>
    <row r="18" spans="1:21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x14ac:dyDescent="0.25">
      <c r="A19" s="33"/>
      <c r="B19" s="34" t="s">
        <v>22</v>
      </c>
      <c r="C19" s="35"/>
      <c r="D19" s="35"/>
      <c r="E19" s="36">
        <f>E20+E21+E22+E23+E24+E25+E27+E28+E26+E29</f>
        <v>839.43</v>
      </c>
      <c r="F19" s="36">
        <f>F20+F21+F22+F23+F24+F25+F27+F28+F26</f>
        <v>126.42</v>
      </c>
      <c r="G19" s="36">
        <f t="shared" ref="G19:T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  <c r="M19" s="36">
        <f t="shared" si="2"/>
        <v>0</v>
      </c>
      <c r="N19" s="36">
        <f t="shared" si="2"/>
        <v>0</v>
      </c>
      <c r="O19" s="36">
        <f>O20+O21+O22+O23+O24+O25+O27+O28+O26</f>
        <v>104.50999999999999</v>
      </c>
      <c r="P19" s="36">
        <f t="shared" si="2"/>
        <v>0</v>
      </c>
      <c r="Q19" s="36">
        <f t="shared" si="2"/>
        <v>0</v>
      </c>
      <c r="R19" s="36">
        <f>R20+R21+R22+R23+R24+R25+R27+R28+R26</f>
        <v>130.68</v>
      </c>
      <c r="S19" s="36">
        <f t="shared" si="2"/>
        <v>0</v>
      </c>
      <c r="T19" s="36">
        <f t="shared" si="2"/>
        <v>0</v>
      </c>
      <c r="U19" s="36">
        <f>U20+U21+U22+U23+U24+U25+U27+U28+U26</f>
        <v>71.510000000000005</v>
      </c>
    </row>
    <row r="20" spans="1:21" ht="30" x14ac:dyDescent="0.25">
      <c r="A20" s="37"/>
      <c r="B20" s="38" t="s">
        <v>23</v>
      </c>
      <c r="C20" s="39"/>
      <c r="D20" s="39"/>
      <c r="E20" s="40">
        <f>F20+I20+L20+O20+R20+U20+X20+AA20+AG20+AD20</f>
        <v>284.7</v>
      </c>
      <c r="F20" s="41">
        <v>112.83</v>
      </c>
      <c r="G20" s="41"/>
      <c r="H20" s="41"/>
      <c r="I20" s="41"/>
      <c r="J20" s="41"/>
      <c r="K20" s="41"/>
      <c r="L20" s="41"/>
      <c r="M20" s="41"/>
      <c r="N20" s="41"/>
      <c r="O20" s="41">
        <v>63.47</v>
      </c>
      <c r="P20" s="41"/>
      <c r="Q20" s="41"/>
      <c r="R20" s="41">
        <v>79.25</v>
      </c>
      <c r="S20" s="41"/>
      <c r="T20" s="41"/>
      <c r="U20" s="41">
        <v>29.15</v>
      </c>
    </row>
    <row r="21" spans="1:21" ht="30" x14ac:dyDescent="0.25">
      <c r="A21" s="37"/>
      <c r="B21" s="42" t="s">
        <v>24</v>
      </c>
      <c r="C21" s="39"/>
      <c r="D21" s="39"/>
      <c r="E21" s="40">
        <f>F21+I21+L21+O21+R21+U21+X21+AA21+AG21+AD21+0.01</f>
        <v>115.27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  <c r="M21" s="41"/>
      <c r="N21" s="41"/>
      <c r="O21" s="41">
        <v>23.24</v>
      </c>
      <c r="P21" s="41"/>
      <c r="Q21" s="41"/>
      <c r="R21" s="41">
        <v>30.97</v>
      </c>
      <c r="S21" s="41"/>
      <c r="T21" s="41"/>
      <c r="U21" s="41">
        <v>23.57</v>
      </c>
    </row>
    <row r="22" spans="1:21" x14ac:dyDescent="0.25">
      <c r="A22" s="37"/>
      <c r="B22" s="42" t="s">
        <v>25</v>
      </c>
      <c r="C22" s="39"/>
      <c r="D22" s="39"/>
      <c r="E22" s="40">
        <f>F22+I22+L22+O22+R22+U22+X22+AA22+AG22+AD22</f>
        <v>10.82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  <c r="M22" s="41"/>
      <c r="N22" s="41"/>
      <c r="O22" s="41">
        <v>2.1800000000000002</v>
      </c>
      <c r="P22" s="41"/>
      <c r="Q22" s="41"/>
      <c r="R22" s="41">
        <v>2.91</v>
      </c>
      <c r="S22" s="41"/>
      <c r="T22" s="41"/>
      <c r="U22" s="41">
        <v>2.21</v>
      </c>
    </row>
    <row r="23" spans="1:21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x14ac:dyDescent="0.25">
      <c r="A24" s="44"/>
      <c r="B24" s="38" t="s">
        <v>27</v>
      </c>
      <c r="C24" s="45"/>
      <c r="D24" s="45"/>
      <c r="E24" s="40">
        <f>F24+I24+L24+O24+R24+U24+X24+AA24+AD24</f>
        <v>11.46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  <c r="M24" s="113"/>
      <c r="N24" s="114"/>
      <c r="O24" s="41">
        <v>2.31</v>
      </c>
      <c r="P24" s="41"/>
      <c r="Q24" s="41"/>
      <c r="R24" s="41">
        <v>3.08</v>
      </c>
      <c r="S24" s="41"/>
      <c r="T24" s="41"/>
      <c r="U24" s="41">
        <v>2.34</v>
      </c>
    </row>
    <row r="25" spans="1:21" ht="30" x14ac:dyDescent="0.25">
      <c r="A25" s="37"/>
      <c r="B25" s="38" t="s">
        <v>28</v>
      </c>
      <c r="C25" s="45"/>
      <c r="D25" s="45"/>
      <c r="E25" s="40">
        <f>F25+I25+L25+O25+R25+U25+X25+AA25+AG25</f>
        <v>16.200000000000003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  <c r="M25" s="41"/>
      <c r="N25" s="41"/>
      <c r="O25" s="41">
        <v>3.6</v>
      </c>
      <c r="P25" s="41"/>
      <c r="Q25" s="41"/>
      <c r="R25" s="41">
        <v>4.8</v>
      </c>
      <c r="S25" s="41"/>
      <c r="T25" s="41"/>
      <c r="U25" s="41">
        <v>3.6</v>
      </c>
    </row>
    <row r="26" spans="1:21" x14ac:dyDescent="0.25">
      <c r="A26" s="37"/>
      <c r="B26" s="38" t="s">
        <v>29</v>
      </c>
      <c r="C26" s="45"/>
      <c r="D26" s="45"/>
      <c r="E26" s="40">
        <f>F26+I26+L26+O26+R26+U26+X26+AA26+AD26+AG26</f>
        <v>40.299999999999997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  <c r="M26" s="41"/>
      <c r="N26" s="41"/>
      <c r="O26" s="41">
        <v>9</v>
      </c>
      <c r="P26" s="41"/>
      <c r="Q26" s="41"/>
      <c r="R26" s="41">
        <v>9</v>
      </c>
      <c r="S26" s="41"/>
      <c r="T26" s="41"/>
      <c r="U26" s="41">
        <v>9.9</v>
      </c>
    </row>
    <row r="27" spans="1:21" x14ac:dyDescent="0.25">
      <c r="A27" s="47"/>
      <c r="B27" s="42" t="s">
        <v>30</v>
      </c>
      <c r="C27" s="39"/>
      <c r="D27" s="39"/>
      <c r="E27" s="40">
        <f>F27+I27+L27+O27+R27+U27+X27+AA27+AD27-0.01</f>
        <v>5.1800000000000006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  <c r="M27" s="41"/>
      <c r="N27" s="41"/>
      <c r="O27" s="41">
        <v>0.71</v>
      </c>
      <c r="P27" s="41"/>
      <c r="Q27" s="41"/>
      <c r="R27" s="41">
        <v>0.67</v>
      </c>
      <c r="S27" s="41"/>
      <c r="T27" s="41"/>
      <c r="U27" s="41">
        <v>0.74</v>
      </c>
    </row>
    <row r="28" spans="1:21" x14ac:dyDescent="0.25">
      <c r="A28" s="47"/>
      <c r="B28" s="48" t="s">
        <v>31</v>
      </c>
      <c r="C28" s="39"/>
      <c r="D28" s="39"/>
      <c r="E28" s="40">
        <f>AA28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x14ac:dyDescent="0.25">
      <c r="A29" s="47"/>
      <c r="B29" s="48" t="s">
        <v>32</v>
      </c>
      <c r="C29" s="39"/>
      <c r="D29" s="39"/>
      <c r="E29" s="40">
        <f>F29+I29+L29+O29+R29+U29+X29+AA29+AD29-0.01</f>
        <v>115.49999999999999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  <c r="M29" s="41"/>
      <c r="N29" s="41"/>
      <c r="O29" s="41">
        <v>23.29</v>
      </c>
      <c r="P29" s="41"/>
      <c r="Q29" s="41"/>
      <c r="R29" s="41">
        <v>31.03</v>
      </c>
      <c r="S29" s="41"/>
      <c r="T29" s="41"/>
      <c r="U29" s="41">
        <v>23.62</v>
      </c>
    </row>
    <row r="30" spans="1:21" x14ac:dyDescent="0.25">
      <c r="A30" s="49"/>
      <c r="B30" s="50" t="s">
        <v>33</v>
      </c>
      <c r="C30" s="51"/>
      <c r="D30" s="51"/>
      <c r="E30" s="52">
        <f t="shared" ref="E30:U30" si="3">E12/E31*100</f>
        <v>99.422514683723875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  <c r="M30" s="52" t="e">
        <f t="shared" si="3"/>
        <v>#DIV/0!</v>
      </c>
      <c r="N30" s="52" t="e">
        <f t="shared" si="3"/>
        <v>#DIV/0!</v>
      </c>
      <c r="O30" s="52">
        <f t="shared" si="3"/>
        <v>99.473728616929264</v>
      </c>
      <c r="P30" s="52" t="e">
        <f t="shared" si="3"/>
        <v>#DIV/0!</v>
      </c>
      <c r="Q30" s="52" t="e">
        <f t="shared" si="3"/>
        <v>#DIV/0!</v>
      </c>
      <c r="R30" s="52">
        <f t="shared" si="3"/>
        <v>99.450278328798561</v>
      </c>
      <c r="S30" s="52">
        <f t="shared" si="3"/>
        <v>0</v>
      </c>
      <c r="T30" s="52" t="e">
        <f t="shared" si="3"/>
        <v>#DIV/0!</v>
      </c>
      <c r="U30" s="52">
        <f t="shared" si="3"/>
        <v>99.467426436636856</v>
      </c>
    </row>
    <row r="31" spans="1:21" x14ac:dyDescent="0.25">
      <c r="A31" s="18"/>
      <c r="B31" s="19" t="s">
        <v>34</v>
      </c>
      <c r="C31" s="20"/>
      <c r="D31" s="20"/>
      <c r="E31" s="21">
        <f>E32+E33+E37+E38+E34+E35+E36-0.01</f>
        <v>19465.430000000004</v>
      </c>
      <c r="F31" s="21">
        <f>F32+F33+F37+F38</f>
        <v>1334.08</v>
      </c>
      <c r="G31" s="21">
        <f t="shared" ref="G31:U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  <c r="M31" s="21">
        <f t="shared" si="4"/>
        <v>0</v>
      </c>
      <c r="N31" s="21">
        <f t="shared" si="4"/>
        <v>0</v>
      </c>
      <c r="O31" s="21">
        <f t="shared" si="4"/>
        <v>3792.7200000000003</v>
      </c>
      <c r="P31" s="21">
        <f t="shared" si="4"/>
        <v>0</v>
      </c>
      <c r="Q31" s="21">
        <f t="shared" si="4"/>
        <v>0</v>
      </c>
      <c r="R31" s="21">
        <f t="shared" si="4"/>
        <v>5046.1900000000005</v>
      </c>
      <c r="S31" s="21">
        <f t="shared" si="4"/>
        <v>3595.39</v>
      </c>
      <c r="T31" s="21">
        <f t="shared" si="4"/>
        <v>0</v>
      </c>
      <c r="U31" s="21">
        <f t="shared" si="4"/>
        <v>3811.6800000000003</v>
      </c>
    </row>
    <row r="32" spans="1:21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17458.160000000003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  <c r="M32" s="54"/>
      <c r="N32" s="54"/>
      <c r="O32" s="54">
        <v>3520.11</v>
      </c>
      <c r="P32" s="54"/>
      <c r="Q32" s="54"/>
      <c r="R32" s="54">
        <v>4690.3900000000003</v>
      </c>
      <c r="S32" s="54">
        <v>3569.65</v>
      </c>
      <c r="T32" s="54"/>
      <c r="U32" s="54">
        <v>3569.65</v>
      </c>
    </row>
    <row r="33" spans="1:21" ht="31.5" x14ac:dyDescent="0.25">
      <c r="A33" s="55"/>
      <c r="B33" s="26" t="s">
        <v>17</v>
      </c>
      <c r="C33" s="56"/>
      <c r="D33" s="56"/>
      <c r="E33" s="21">
        <f t="shared" si="5"/>
        <v>858.46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  <c r="M33" s="57"/>
      <c r="N33" s="57"/>
      <c r="O33" s="57">
        <v>173.09</v>
      </c>
      <c r="P33" s="57"/>
      <c r="Q33" s="57"/>
      <c r="R33" s="57">
        <v>230.64</v>
      </c>
      <c r="S33" s="57"/>
      <c r="T33" s="57"/>
      <c r="U33" s="57">
        <v>175.53</v>
      </c>
    </row>
    <row r="34" spans="1:21" ht="31.5" x14ac:dyDescent="0.25">
      <c r="A34" s="18"/>
      <c r="B34" s="26" t="s">
        <v>18</v>
      </c>
      <c r="C34" s="20"/>
      <c r="D34" s="20"/>
      <c r="E34" s="21">
        <f t="shared" si="5"/>
        <v>43.809999999999995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  <c r="M34" s="57"/>
      <c r="N34" s="57"/>
      <c r="O34" s="57">
        <v>8.83</v>
      </c>
      <c r="P34" s="57"/>
      <c r="Q34" s="57"/>
      <c r="R34" s="57">
        <v>11.77</v>
      </c>
      <c r="S34" s="57"/>
      <c r="T34" s="57"/>
      <c r="U34" s="57">
        <v>8.9600000000000009</v>
      </c>
    </row>
    <row r="35" spans="1:21" x14ac:dyDescent="0.25">
      <c r="A35" s="18"/>
      <c r="B35" s="26" t="s">
        <v>19</v>
      </c>
      <c r="C35" s="20"/>
      <c r="D35" s="20"/>
      <c r="E35" s="21">
        <f t="shared" si="5"/>
        <v>203.18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  <c r="M35" s="57"/>
      <c r="N35" s="57"/>
      <c r="O35" s="57">
        <v>40.97</v>
      </c>
      <c r="P35" s="57"/>
      <c r="Q35" s="57"/>
      <c r="R35" s="57">
        <v>54.59</v>
      </c>
      <c r="S35" s="57"/>
      <c r="T35" s="57"/>
      <c r="U35" s="57">
        <v>41.54</v>
      </c>
    </row>
    <row r="36" spans="1:21" x14ac:dyDescent="0.25">
      <c r="A36" s="18"/>
      <c r="B36" s="26" t="s">
        <v>20</v>
      </c>
      <c r="C36" s="20"/>
      <c r="D36" s="20"/>
      <c r="E36" s="21">
        <f t="shared" si="5"/>
        <v>83.87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  <c r="M36" s="57"/>
      <c r="N36" s="57"/>
      <c r="O36" s="57">
        <v>16.91</v>
      </c>
      <c r="P36" s="57"/>
      <c r="Q36" s="57"/>
      <c r="R36" s="57">
        <v>22.53</v>
      </c>
      <c r="S36" s="57"/>
      <c r="T36" s="57"/>
      <c r="U36" s="57">
        <v>17.149999999999999</v>
      </c>
    </row>
    <row r="37" spans="1:21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  <c r="M37" s="110"/>
      <c r="N37" s="110"/>
      <c r="O37" s="60"/>
      <c r="P37" s="110"/>
      <c r="Q37" s="110"/>
      <c r="R37" s="60"/>
      <c r="S37" s="110"/>
      <c r="T37" s="110"/>
      <c r="U37" s="60"/>
    </row>
    <row r="38" spans="1:21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817.95999999999992</v>
      </c>
      <c r="F38" s="36">
        <f>F39+F40+F41+F42+F43+F44+F46+F47+F45</f>
        <v>122.5</v>
      </c>
      <c r="G38" s="36">
        <f t="shared" ref="G38:U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  <c r="M38" s="36">
        <f t="shared" si="6"/>
        <v>0</v>
      </c>
      <c r="N38" s="36">
        <f t="shared" si="6"/>
        <v>0</v>
      </c>
      <c r="O38" s="36">
        <f t="shared" si="6"/>
        <v>99.52</v>
      </c>
      <c r="P38" s="36">
        <f t="shared" si="6"/>
        <v>0</v>
      </c>
      <c r="Q38" s="36">
        <f t="shared" si="6"/>
        <v>0</v>
      </c>
      <c r="R38" s="36">
        <f t="shared" si="6"/>
        <v>125.16</v>
      </c>
      <c r="S38" s="36">
        <f t="shared" si="6"/>
        <v>25.74</v>
      </c>
      <c r="T38" s="36">
        <f t="shared" si="6"/>
        <v>0</v>
      </c>
      <c r="U38" s="36">
        <f t="shared" si="6"/>
        <v>66.5</v>
      </c>
    </row>
    <row r="39" spans="1:21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271.06</v>
      </c>
      <c r="F39" s="41">
        <v>109.42</v>
      </c>
      <c r="G39" s="41"/>
      <c r="H39" s="41"/>
      <c r="I39" s="41"/>
      <c r="J39" s="41"/>
      <c r="K39" s="41"/>
      <c r="L39" s="41"/>
      <c r="M39" s="41"/>
      <c r="N39" s="41"/>
      <c r="O39" s="41">
        <v>60.06</v>
      </c>
      <c r="P39" s="41"/>
      <c r="Q39" s="41"/>
      <c r="R39" s="41">
        <v>75.84</v>
      </c>
      <c r="S39" s="41">
        <v>25.74</v>
      </c>
      <c r="T39" s="41"/>
      <c r="U39" s="41">
        <v>25.74</v>
      </c>
    </row>
    <row r="40" spans="1:21" ht="30" x14ac:dyDescent="0.25">
      <c r="A40" s="37"/>
      <c r="B40" s="42" t="s">
        <v>24</v>
      </c>
      <c r="C40" s="64"/>
      <c r="D40" s="64"/>
      <c r="E40" s="40">
        <f>F40+I40+L40+O40+R40+U40+X40+AA40+AG40+AD40+0.01</f>
        <v>107.44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  <c r="M40" s="41"/>
      <c r="N40" s="41"/>
      <c r="O40" s="41">
        <v>21.66</v>
      </c>
      <c r="P40" s="41"/>
      <c r="Q40" s="41"/>
      <c r="R40" s="41">
        <v>28.86</v>
      </c>
      <c r="S40" s="41"/>
      <c r="T40" s="41"/>
      <c r="U40" s="41">
        <v>21.97</v>
      </c>
    </row>
    <row r="41" spans="1:21" x14ac:dyDescent="0.25">
      <c r="A41" s="37"/>
      <c r="B41" s="42" t="s">
        <v>25</v>
      </c>
      <c r="C41" s="64"/>
      <c r="D41" s="64"/>
      <c r="E41" s="40">
        <f t="shared" si="7"/>
        <v>10.82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  <c r="M41" s="41"/>
      <c r="N41" s="41"/>
      <c r="O41" s="41">
        <v>2.1800000000000002</v>
      </c>
      <c r="P41" s="41"/>
      <c r="Q41" s="41"/>
      <c r="R41" s="41">
        <v>2.91</v>
      </c>
      <c r="S41" s="41"/>
      <c r="T41" s="41"/>
      <c r="U41" s="41">
        <v>2.21</v>
      </c>
    </row>
    <row r="42" spans="1:21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x14ac:dyDescent="0.25">
      <c r="A43" s="44"/>
      <c r="B43" s="38" t="s">
        <v>27</v>
      </c>
      <c r="C43" s="47"/>
      <c r="D43" s="47"/>
      <c r="E43" s="40">
        <f t="shared" si="7"/>
        <v>11.46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  <c r="M43" s="113"/>
      <c r="N43" s="114"/>
      <c r="O43" s="41">
        <v>2.31</v>
      </c>
      <c r="P43" s="41"/>
      <c r="Q43" s="41"/>
      <c r="R43" s="41">
        <v>3.08</v>
      </c>
      <c r="S43" s="41"/>
      <c r="T43" s="41"/>
      <c r="U43" s="41">
        <v>2.34</v>
      </c>
    </row>
    <row r="44" spans="1:21" ht="30" x14ac:dyDescent="0.25">
      <c r="A44" s="37"/>
      <c r="B44" s="38" t="s">
        <v>28</v>
      </c>
      <c r="C44" s="47"/>
      <c r="D44" s="47"/>
      <c r="E44" s="40">
        <f t="shared" si="7"/>
        <v>16.200000000000003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  <c r="M44" s="41"/>
      <c r="N44" s="41"/>
      <c r="O44" s="41">
        <v>3.6</v>
      </c>
      <c r="P44" s="41"/>
      <c r="Q44" s="41"/>
      <c r="R44" s="41">
        <v>4.8</v>
      </c>
      <c r="S44" s="41"/>
      <c r="T44" s="41"/>
      <c r="U44" s="41">
        <v>3.6</v>
      </c>
    </row>
    <row r="45" spans="1:21" x14ac:dyDescent="0.25">
      <c r="A45" s="37"/>
      <c r="B45" s="38" t="s">
        <v>29</v>
      </c>
      <c r="C45" s="47"/>
      <c r="D45" s="47"/>
      <c r="E45" s="40">
        <f>F45+I45+L45+O45+R45+U45+X45+AA45+AD45+AG45</f>
        <v>40.299999999999997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  <c r="M45" s="41"/>
      <c r="N45" s="41"/>
      <c r="O45" s="41">
        <v>9</v>
      </c>
      <c r="P45" s="41"/>
      <c r="Q45" s="41"/>
      <c r="R45" s="41">
        <v>9</v>
      </c>
      <c r="S45" s="41"/>
      <c r="T45" s="41"/>
      <c r="U45" s="41">
        <v>9.9</v>
      </c>
    </row>
    <row r="46" spans="1:21" x14ac:dyDescent="0.25">
      <c r="A46" s="37"/>
      <c r="B46" s="42" t="s">
        <v>30</v>
      </c>
      <c r="C46" s="64"/>
      <c r="D46" s="64"/>
      <c r="E46" s="40">
        <f>F46+I46+L46+O46+R46+U46+X46+AA46+AG46+AD46-0.01</f>
        <v>5.1800000000000006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  <c r="M46" s="41"/>
      <c r="N46" s="41"/>
      <c r="O46" s="41">
        <v>0.71</v>
      </c>
      <c r="P46" s="41"/>
      <c r="Q46" s="41"/>
      <c r="R46" s="41">
        <v>0.67</v>
      </c>
      <c r="S46" s="41"/>
      <c r="T46" s="41"/>
      <c r="U46" s="41">
        <v>0.74</v>
      </c>
    </row>
    <row r="47" spans="1:21" x14ac:dyDescent="0.25">
      <c r="A47" s="47"/>
      <c r="B47" s="48" t="s">
        <v>31</v>
      </c>
      <c r="C47" s="64"/>
      <c r="D47" s="64"/>
      <c r="E47" s="40">
        <f>AA47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x14ac:dyDescent="0.25">
      <c r="A48" s="47"/>
      <c r="B48" s="48" t="s">
        <v>32</v>
      </c>
      <c r="C48" s="64"/>
      <c r="D48" s="64"/>
      <c r="E48" s="40">
        <f>F48+I48+L48+O48+R48+U48+X48+AA48+AD48-0.01</f>
        <v>115.49999999999999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  <c r="M48" s="41"/>
      <c r="N48" s="41"/>
      <c r="O48" s="41">
        <v>23.29</v>
      </c>
      <c r="P48" s="41"/>
      <c r="Q48" s="41"/>
      <c r="R48" s="41">
        <v>31.03</v>
      </c>
      <c r="S48" s="41"/>
      <c r="T48" s="41"/>
      <c r="U48" s="41">
        <v>23.62</v>
      </c>
    </row>
    <row r="49" spans="1:21" x14ac:dyDescent="0.25">
      <c r="A49" s="65"/>
      <c r="B49" s="66" t="s">
        <v>37</v>
      </c>
      <c r="C49" s="67"/>
      <c r="D49" s="67"/>
      <c r="E49" s="68">
        <f>E50+E96+E115+E116+E117+E118+E119+1.62</f>
        <v>20266.77</v>
      </c>
      <c r="F49" s="68">
        <f t="shared" ref="F49:U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  <c r="M49" s="68">
        <f t="shared" si="8"/>
        <v>0</v>
      </c>
      <c r="N49" s="68">
        <f t="shared" si="8"/>
        <v>0</v>
      </c>
      <c r="O49" s="68">
        <f t="shared" si="8"/>
        <v>5300.9800000000005</v>
      </c>
      <c r="P49" s="68">
        <f t="shared" si="8"/>
        <v>0</v>
      </c>
      <c r="Q49" s="68">
        <f t="shared" si="8"/>
        <v>0</v>
      </c>
      <c r="R49" s="68">
        <f t="shared" si="8"/>
        <v>4930.6200000000008</v>
      </c>
      <c r="S49" s="68">
        <f t="shared" si="8"/>
        <v>0</v>
      </c>
      <c r="T49" s="68">
        <f t="shared" si="8"/>
        <v>0</v>
      </c>
      <c r="U49" s="68">
        <f t="shared" si="8"/>
        <v>3908.0800000000004</v>
      </c>
    </row>
    <row r="50" spans="1:21" ht="20.25" x14ac:dyDescent="0.25">
      <c r="A50" s="65"/>
      <c r="B50" s="69" t="s">
        <v>38</v>
      </c>
      <c r="C50" s="67"/>
      <c r="D50" s="67"/>
      <c r="E50" s="68">
        <f>E51+E52+E53+E54+E55+E56+E71+E88+0.01</f>
        <v>14732.419999999998</v>
      </c>
      <c r="F50" s="68">
        <f>F51+F52+F53+F54+F55+F56+F71+F88</f>
        <v>718.38</v>
      </c>
      <c r="G50" s="57">
        <f t="shared" ref="G50:U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  <c r="M50" s="68">
        <f t="shared" si="9"/>
        <v>0</v>
      </c>
      <c r="N50" s="68">
        <f t="shared" si="9"/>
        <v>0</v>
      </c>
      <c r="O50" s="68">
        <f t="shared" si="9"/>
        <v>4185.3900000000003</v>
      </c>
      <c r="P50" s="68">
        <f t="shared" si="9"/>
        <v>0</v>
      </c>
      <c r="Q50" s="68">
        <f t="shared" si="9"/>
        <v>0</v>
      </c>
      <c r="R50" s="68">
        <f t="shared" si="9"/>
        <v>3444.1600000000003</v>
      </c>
      <c r="S50" s="68">
        <f t="shared" si="9"/>
        <v>0</v>
      </c>
      <c r="T50" s="68">
        <f t="shared" si="9"/>
        <v>0</v>
      </c>
      <c r="U50" s="68">
        <f t="shared" si="9"/>
        <v>2776.82</v>
      </c>
    </row>
    <row r="51" spans="1:21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2723.04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  <c r="M51" s="111"/>
      <c r="N51" s="111"/>
      <c r="O51" s="47">
        <v>549.04999999999995</v>
      </c>
      <c r="P51" s="111"/>
      <c r="Q51" s="111"/>
      <c r="R51" s="47">
        <v>731.58</v>
      </c>
      <c r="S51" s="111"/>
      <c r="T51" s="111"/>
      <c r="U51" s="47">
        <v>556.78</v>
      </c>
    </row>
    <row r="52" spans="1:21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  <c r="M52" s="111"/>
      <c r="N52" s="111"/>
      <c r="O52" s="47"/>
      <c r="P52" s="111"/>
      <c r="Q52" s="111"/>
      <c r="R52" s="47"/>
      <c r="S52" s="111"/>
      <c r="T52" s="111"/>
      <c r="U52" s="47"/>
    </row>
    <row r="53" spans="1:21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4270.16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  <c r="M53" s="47"/>
      <c r="N53" s="47"/>
      <c r="O53" s="47">
        <v>861</v>
      </c>
      <c r="P53" s="47"/>
      <c r="Q53" s="47"/>
      <c r="R53" s="47">
        <v>1147.24</v>
      </c>
      <c r="S53" s="47"/>
      <c r="T53" s="47"/>
      <c r="U53" s="47">
        <v>873.12</v>
      </c>
    </row>
    <row r="54" spans="1:21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943.83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  <c r="M54" s="111"/>
      <c r="N54" s="111"/>
      <c r="O54" s="47">
        <v>190.3</v>
      </c>
      <c r="P54" s="111"/>
      <c r="Q54" s="111"/>
      <c r="R54" s="47">
        <v>253.57</v>
      </c>
      <c r="S54" s="111"/>
      <c r="T54" s="111"/>
      <c r="U54" s="47">
        <v>192.98</v>
      </c>
    </row>
    <row r="55" spans="1:21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527.53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  <c r="M55" s="47"/>
      <c r="N55" s="47"/>
      <c r="O55" s="47">
        <v>106.37</v>
      </c>
      <c r="P55" s="47"/>
      <c r="Q55" s="47"/>
      <c r="R55" s="47">
        <v>141.72999999999999</v>
      </c>
      <c r="S55" s="47"/>
      <c r="T55" s="47"/>
      <c r="U55" s="47">
        <v>107.86</v>
      </c>
    </row>
    <row r="56" spans="1:21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5185.9599999999991</v>
      </c>
      <c r="F56" s="80">
        <f>F57+F58+F59+F60+F61+F70+F62+F63+F64+F65+F66+F67+F68+F69</f>
        <v>44.53</v>
      </c>
      <c r="G56" s="80">
        <f t="shared" ref="G56:Q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  <c r="M56" s="80">
        <f t="shared" si="10"/>
        <v>0</v>
      </c>
      <c r="N56" s="80">
        <f t="shared" si="10"/>
        <v>0</v>
      </c>
      <c r="O56" s="80">
        <f>O57+O58+O59+O60+O61+O70+O62+O63+O64+O65+O66+O67+O68+O69</f>
        <v>2278.8000000000002</v>
      </c>
      <c r="P56" s="80">
        <f t="shared" si="10"/>
        <v>0</v>
      </c>
      <c r="Q56" s="80">
        <f t="shared" si="10"/>
        <v>0</v>
      </c>
      <c r="R56" s="80">
        <f>R57+R58+R59+R60+R61+R70+R62+R63+R64+R65+R66+R67+R68+R69</f>
        <v>879.02</v>
      </c>
      <c r="S56" s="80">
        <f t="shared" ref="S56:T56" si="11">S57+S58+S59+S60+S61+S70+S62+S63</f>
        <v>0</v>
      </c>
      <c r="T56" s="80">
        <f t="shared" si="11"/>
        <v>0</v>
      </c>
      <c r="U56" s="80">
        <f>U57+U58+U59+U60+U61+U70+U62+U63+U64+U65+U66+U67+U68+U69</f>
        <v>853.93</v>
      </c>
    </row>
    <row r="57" spans="1:21" x14ac:dyDescent="0.25">
      <c r="A57" s="81"/>
      <c r="B57" s="42" t="s">
        <v>45</v>
      </c>
      <c r="C57" s="82"/>
      <c r="D57" s="82"/>
      <c r="E57" s="47">
        <f>F57+I57+L57+O57+R57+U57+X57+AA57+AG57</f>
        <v>1820.96</v>
      </c>
      <c r="F57" s="45"/>
      <c r="G57" s="37"/>
      <c r="H57" s="37"/>
      <c r="I57" s="37"/>
      <c r="J57" s="37"/>
      <c r="K57" s="37"/>
      <c r="L57" s="37"/>
      <c r="M57" s="37"/>
      <c r="N57" s="37"/>
      <c r="O57" s="37">
        <v>485.59</v>
      </c>
      <c r="P57" s="37"/>
      <c r="Q57" s="37"/>
      <c r="R57" s="37">
        <v>606.99</v>
      </c>
      <c r="S57" s="37"/>
      <c r="T57" s="37"/>
      <c r="U57" s="37">
        <v>728.38</v>
      </c>
    </row>
    <row r="58" spans="1:21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68.069999999999993</v>
      </c>
      <c r="F58" s="47"/>
      <c r="G58" s="37"/>
      <c r="H58" s="37"/>
      <c r="I58" s="37"/>
      <c r="J58" s="37"/>
      <c r="K58" s="37"/>
      <c r="L58" s="37"/>
      <c r="M58" s="37"/>
      <c r="N58" s="37"/>
      <c r="O58" s="84">
        <v>31.85</v>
      </c>
      <c r="P58" s="37"/>
      <c r="Q58" s="37"/>
      <c r="R58" s="37">
        <v>19.12</v>
      </c>
      <c r="S58" s="37"/>
      <c r="T58" s="37"/>
      <c r="U58" s="37">
        <v>17.100000000000001</v>
      </c>
    </row>
    <row r="59" spans="1:21" x14ac:dyDescent="0.25">
      <c r="A59" s="81"/>
      <c r="B59" s="83" t="s">
        <v>47</v>
      </c>
      <c r="C59" s="47"/>
      <c r="D59" s="47"/>
      <c r="E59" s="47">
        <f>F59+I59+L59+O59+R59+U59+X59+AA59+AG59+AD59</f>
        <v>386.75</v>
      </c>
      <c r="F59" s="84"/>
      <c r="G59" s="37"/>
      <c r="H59" s="37"/>
      <c r="I59" s="37"/>
      <c r="J59" s="37"/>
      <c r="K59" s="37"/>
      <c r="L59" s="37">
        <v>263.67</v>
      </c>
      <c r="M59" s="37"/>
      <c r="N59" s="37"/>
      <c r="O59" s="37"/>
      <c r="P59" s="37"/>
      <c r="Q59" s="37"/>
      <c r="R59" s="37">
        <v>123.08</v>
      </c>
      <c r="S59" s="37"/>
      <c r="T59" s="37"/>
      <c r="U59" s="37"/>
    </row>
    <row r="60" spans="1:21" x14ac:dyDescent="0.25">
      <c r="A60" s="81"/>
      <c r="B60" s="83" t="s">
        <v>48</v>
      </c>
      <c r="C60" s="47"/>
      <c r="D60" s="47"/>
      <c r="E60" s="47">
        <f>F60+I60+L60+O60+R60+U60+X60+AA60+AG60+AD60</f>
        <v>333.02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  <c r="M60" s="37"/>
      <c r="N60" s="37"/>
      <c r="O60" s="37">
        <v>67.150000000000006</v>
      </c>
      <c r="P60" s="37"/>
      <c r="Q60" s="37"/>
      <c r="R60" s="37">
        <v>89.47</v>
      </c>
      <c r="S60" s="37"/>
      <c r="T60" s="37"/>
      <c r="U60" s="37">
        <v>68.09</v>
      </c>
    </row>
    <row r="61" spans="1:21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  <c r="M61" s="37"/>
      <c r="N61" s="37"/>
      <c r="O61" s="37"/>
      <c r="P61" s="37"/>
      <c r="Q61" s="37"/>
      <c r="R61" s="37"/>
      <c r="S61" s="37"/>
      <c r="T61" s="37"/>
      <c r="U61" s="37"/>
    </row>
    <row r="62" spans="1:21" x14ac:dyDescent="0.25">
      <c r="A62" s="81"/>
      <c r="B62" s="83" t="s">
        <v>50</v>
      </c>
      <c r="C62" s="47"/>
      <c r="D62" s="47"/>
      <c r="E62" s="47">
        <f>F62+I62+L62+O62+R62+U62+X62+AA62+AD62+AG62</f>
        <v>930</v>
      </c>
      <c r="F62" s="84"/>
      <c r="G62" s="37"/>
      <c r="H62" s="37"/>
      <c r="I62" s="37"/>
      <c r="J62" s="37"/>
      <c r="K62" s="37"/>
      <c r="L62" s="37"/>
      <c r="M62" s="37"/>
      <c r="N62" s="37"/>
      <c r="O62" s="37">
        <v>930</v>
      </c>
      <c r="P62" s="37"/>
      <c r="Q62" s="37"/>
      <c r="R62" s="37"/>
      <c r="S62" s="37"/>
      <c r="T62" s="37"/>
      <c r="U62" s="37"/>
    </row>
    <row r="63" spans="1:21" x14ac:dyDescent="0.25">
      <c r="A63" s="81"/>
      <c r="B63" s="83" t="s">
        <v>51</v>
      </c>
      <c r="C63" s="47"/>
      <c r="D63" s="47"/>
      <c r="E63" s="47">
        <f>F63+I63+L63+O63+R63+U63+X63+AA63+AD63</f>
        <v>80.569999999999993</v>
      </c>
      <c r="F63" s="84"/>
      <c r="G63" s="37"/>
      <c r="H63" s="37"/>
      <c r="I63" s="37"/>
      <c r="J63" s="37"/>
      <c r="K63" s="37"/>
      <c r="L63" s="37"/>
      <c r="M63" s="37"/>
      <c r="N63" s="37"/>
      <c r="O63" s="37">
        <v>54.71</v>
      </c>
      <c r="P63" s="37"/>
      <c r="Q63" s="37"/>
      <c r="R63" s="37">
        <v>12.93</v>
      </c>
      <c r="S63" s="37"/>
      <c r="T63" s="37"/>
      <c r="U63" s="37">
        <v>12.93</v>
      </c>
    </row>
    <row r="64" spans="1:21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1:21" x14ac:dyDescent="0.25">
      <c r="A65" s="81"/>
      <c r="B65" s="83" t="s">
        <v>53</v>
      </c>
      <c r="C65" s="47"/>
      <c r="D65" s="47"/>
      <c r="E65" s="47">
        <f>AA65</f>
        <v>0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1:21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1:21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1:21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1:21" ht="30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x14ac:dyDescent="0.25">
      <c r="A70" s="81"/>
      <c r="B70" s="83" t="s">
        <v>58</v>
      </c>
      <c r="C70" s="47"/>
      <c r="D70" s="47"/>
      <c r="E70" s="47">
        <f>F70+I70+L70+O70+R70+U70+X70+AA70+AG70</f>
        <v>819.19999999999993</v>
      </c>
      <c r="F70" s="47"/>
      <c r="G70" s="37"/>
      <c r="H70" s="37"/>
      <c r="I70" s="37"/>
      <c r="J70" s="37"/>
      <c r="K70" s="37"/>
      <c r="L70" s="37">
        <v>54.84</v>
      </c>
      <c r="M70" s="37"/>
      <c r="N70" s="37"/>
      <c r="O70" s="37">
        <v>709.5</v>
      </c>
      <c r="P70" s="37"/>
      <c r="Q70" s="37"/>
      <c r="R70" s="37">
        <v>27.43</v>
      </c>
      <c r="S70" s="37"/>
      <c r="T70" s="37"/>
      <c r="U70" s="37">
        <v>27.43</v>
      </c>
    </row>
    <row r="71" spans="1:21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738.07999999999993</v>
      </c>
      <c r="F71" s="80">
        <f>F72+F74+F75+F77+F78+F80+F81+F83+F87+F73+F76+F79+F82+F86</f>
        <v>91.210000000000008</v>
      </c>
      <c r="G71" s="80">
        <f t="shared" ref="G71:T71" si="12">G72+G74+G75+G77+G78+G80+G81+G83+G87+G73+G76+G79+G82</f>
        <v>0</v>
      </c>
      <c r="H71" s="80">
        <f t="shared" si="12"/>
        <v>0</v>
      </c>
      <c r="I71" s="80">
        <f>I72+I74+I75+I77+I78+I80+I81+I83+I87+I73+I76+I79+I82+I86</f>
        <v>93.639999999999972</v>
      </c>
      <c r="J71" s="80">
        <f t="shared" si="12"/>
        <v>0</v>
      </c>
      <c r="K71" s="80">
        <f t="shared" si="12"/>
        <v>0</v>
      </c>
      <c r="L71" s="80">
        <f>L72+L74+L75+L77+L78+L80+L81+L83+L87+L73+L76+L79+L82+L86</f>
        <v>102.19999999999999</v>
      </c>
      <c r="M71" s="80">
        <f t="shared" si="12"/>
        <v>0</v>
      </c>
      <c r="N71" s="80">
        <f t="shared" si="12"/>
        <v>0</v>
      </c>
      <c r="O71" s="80">
        <f>O72+O74+O75+O77+O78+O80+O81+O83+O87+O73+O76+O79+O82+O86</f>
        <v>130.54000000000002</v>
      </c>
      <c r="P71" s="80">
        <f t="shared" si="12"/>
        <v>0</v>
      </c>
      <c r="Q71" s="80">
        <f t="shared" si="12"/>
        <v>0</v>
      </c>
      <c r="R71" s="80">
        <f>R72+R74+R75+R77+R78+R80+R81+R83+R87+R73+R76+R79+R82+R86</f>
        <v>198.65000000000003</v>
      </c>
      <c r="S71" s="80">
        <f t="shared" si="12"/>
        <v>0</v>
      </c>
      <c r="T71" s="80">
        <f t="shared" si="12"/>
        <v>0</v>
      </c>
      <c r="U71" s="80">
        <f>U72+U74+U75+U77+U78+U80+U81+U83+U87+U73+U76+U79+U82+U86</f>
        <v>121.85</v>
      </c>
    </row>
    <row r="72" spans="1:21" x14ac:dyDescent="0.25">
      <c r="A72" s="70"/>
      <c r="B72" s="86" t="s">
        <v>60</v>
      </c>
      <c r="C72" s="84"/>
      <c r="D72" s="84"/>
      <c r="E72" s="72">
        <f>F72+I72+L72+O72+R72+U72+X72+AA72+AG72+AD72</f>
        <v>149.93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  <c r="M72" s="111"/>
      <c r="N72" s="111"/>
      <c r="O72" s="47">
        <v>30.23</v>
      </c>
      <c r="P72" s="111"/>
      <c r="Q72" s="111"/>
      <c r="R72" s="47">
        <v>40.28</v>
      </c>
      <c r="S72" s="111"/>
      <c r="T72" s="111"/>
      <c r="U72" s="47">
        <v>30.66</v>
      </c>
    </row>
    <row r="73" spans="1:21" x14ac:dyDescent="0.25">
      <c r="A73" s="70"/>
      <c r="B73" s="86" t="s">
        <v>61</v>
      </c>
      <c r="C73" s="84"/>
      <c r="D73" s="84"/>
      <c r="E73" s="72">
        <f>F73+I73+L73+O73+R73+U73+X73+AA73+AD73+AG73</f>
        <v>72.529999999999987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  <c r="M73" s="111"/>
      <c r="N73" s="111"/>
      <c r="O73" s="47">
        <v>14.62</v>
      </c>
      <c r="P73" s="111"/>
      <c r="Q73" s="111"/>
      <c r="R73" s="47">
        <v>19.489999999999998</v>
      </c>
      <c r="S73" s="111"/>
      <c r="T73" s="111"/>
      <c r="U73" s="47">
        <v>14.83</v>
      </c>
    </row>
    <row r="74" spans="1:21" x14ac:dyDescent="0.25">
      <c r="A74" s="70"/>
      <c r="B74" s="87" t="s">
        <v>62</v>
      </c>
      <c r="C74" s="87"/>
      <c r="D74" s="87"/>
      <c r="E74" s="72">
        <f>F74+I74+L74+O74+R74+U74+X74+AA74+AD74</f>
        <v>222.75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  <c r="M74" s="111"/>
      <c r="N74" s="111"/>
      <c r="O74" s="47">
        <v>44.91</v>
      </c>
      <c r="P74" s="111"/>
      <c r="Q74" s="111"/>
      <c r="R74" s="47">
        <v>59.84</v>
      </c>
      <c r="S74" s="111"/>
      <c r="T74" s="111"/>
      <c r="U74" s="47">
        <v>45.55</v>
      </c>
    </row>
    <row r="75" spans="1:21" x14ac:dyDescent="0.25">
      <c r="A75" s="70"/>
      <c r="B75" s="87" t="s">
        <v>63</v>
      </c>
      <c r="C75" s="87"/>
      <c r="D75" s="87"/>
      <c r="E75" s="72">
        <f>F75+I75+L75+O75+R75+U75+X75+AA75+AG75+AD75</f>
        <v>46.230000000000004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  <c r="M75" s="111"/>
      <c r="N75" s="111"/>
      <c r="O75" s="47">
        <v>9.32</v>
      </c>
      <c r="P75" s="111"/>
      <c r="Q75" s="111"/>
      <c r="R75" s="47">
        <v>12.42</v>
      </c>
      <c r="S75" s="111"/>
      <c r="T75" s="111"/>
      <c r="U75" s="47">
        <v>9.4499999999999993</v>
      </c>
    </row>
    <row r="76" spans="1:21" x14ac:dyDescent="0.25">
      <c r="A76" s="70"/>
      <c r="B76" s="87" t="s">
        <v>64</v>
      </c>
      <c r="C76" s="87"/>
      <c r="D76" s="87"/>
      <c r="E76" s="72">
        <f>I76+F76+L76+O76+R76+U76+X76+AA76+AD76+AG76</f>
        <v>31.200000000000003</v>
      </c>
      <c r="F76" s="47">
        <v>10.4</v>
      </c>
      <c r="G76" s="111"/>
      <c r="H76" s="111"/>
      <c r="I76" s="47"/>
      <c r="J76" s="111"/>
      <c r="K76" s="111"/>
      <c r="L76" s="47"/>
      <c r="M76" s="111"/>
      <c r="N76" s="111"/>
      <c r="O76" s="47">
        <v>10.4</v>
      </c>
      <c r="P76" s="111"/>
      <c r="Q76" s="111"/>
      <c r="R76" s="47">
        <v>10.4</v>
      </c>
      <c r="S76" s="111"/>
      <c r="T76" s="111"/>
      <c r="U76" s="47"/>
    </row>
    <row r="77" spans="1:21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  <c r="M77" s="111"/>
      <c r="N77" s="111"/>
      <c r="O77" s="47"/>
      <c r="P77" s="111"/>
      <c r="Q77" s="111"/>
      <c r="R77" s="47"/>
      <c r="S77" s="111"/>
      <c r="T77" s="111"/>
      <c r="U77" s="47"/>
    </row>
    <row r="78" spans="1:21" x14ac:dyDescent="0.25">
      <c r="A78" s="70"/>
      <c r="B78" s="86" t="s">
        <v>66</v>
      </c>
      <c r="C78" s="84"/>
      <c r="D78" s="47"/>
      <c r="E78" s="72">
        <f>F78+I78+L78+O78+R78+U78+X78+AA78+AG78+AD78</f>
        <v>22.970000000000002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  <c r="M78" s="111"/>
      <c r="N78" s="111"/>
      <c r="O78" s="47">
        <v>4.63</v>
      </c>
      <c r="P78" s="111"/>
      <c r="Q78" s="111"/>
      <c r="R78" s="47">
        <v>6.17</v>
      </c>
      <c r="S78" s="111"/>
      <c r="T78" s="111"/>
      <c r="U78" s="47">
        <v>4.6900000000000004</v>
      </c>
    </row>
    <row r="79" spans="1:21" x14ac:dyDescent="0.25">
      <c r="A79" s="70"/>
      <c r="B79" s="86" t="s">
        <v>67</v>
      </c>
      <c r="C79" s="84"/>
      <c r="D79" s="47"/>
      <c r="E79" s="72">
        <f>F79+I79+L79+O79+R79+U79+X79+AA79+AD79+AG79</f>
        <v>3.5199999999999996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  <c r="M79" s="111"/>
      <c r="N79" s="111"/>
      <c r="O79" s="47">
        <v>0.71</v>
      </c>
      <c r="P79" s="111"/>
      <c r="Q79" s="111"/>
      <c r="R79" s="47">
        <v>0.94</v>
      </c>
      <c r="S79" s="111"/>
      <c r="T79" s="111"/>
      <c r="U79" s="47">
        <v>0.72</v>
      </c>
    </row>
    <row r="80" spans="1:21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  <c r="M80" s="111"/>
      <c r="N80" s="111"/>
      <c r="O80" s="47"/>
      <c r="P80" s="111"/>
      <c r="Q80" s="111"/>
      <c r="R80" s="47"/>
      <c r="S80" s="111"/>
      <c r="T80" s="111"/>
      <c r="U80" s="47"/>
    </row>
    <row r="81" spans="1:21" x14ac:dyDescent="0.25">
      <c r="A81" s="70"/>
      <c r="B81" s="88" t="s">
        <v>69</v>
      </c>
      <c r="C81" s="47"/>
      <c r="D81" s="47"/>
      <c r="E81" s="72">
        <f>F81+I81+L81+O81+R81+U81+X81+AA81+AG81+AD81</f>
        <v>28.16</v>
      </c>
      <c r="F81" s="47"/>
      <c r="G81" s="111"/>
      <c r="H81" s="111"/>
      <c r="I81" s="47"/>
      <c r="J81" s="111"/>
      <c r="K81" s="111"/>
      <c r="L81" s="47"/>
      <c r="M81" s="111"/>
      <c r="N81" s="111"/>
      <c r="O81" s="47"/>
      <c r="P81" s="111"/>
      <c r="Q81" s="111"/>
      <c r="R81" s="47">
        <v>28.16</v>
      </c>
      <c r="S81" s="111"/>
      <c r="T81" s="111"/>
      <c r="U81" s="47"/>
    </row>
    <row r="82" spans="1:21" x14ac:dyDescent="0.25">
      <c r="A82" s="70"/>
      <c r="B82" s="88" t="s">
        <v>70</v>
      </c>
      <c r="C82" s="47"/>
      <c r="D82" s="47"/>
      <c r="E82" s="72">
        <f>F82+I82+L82+O82+R82+U82+X82+AA82+AD82+AG82</f>
        <v>48.02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  <c r="M82" s="111"/>
      <c r="N82" s="111"/>
      <c r="O82" s="47">
        <v>9.68</v>
      </c>
      <c r="P82" s="111"/>
      <c r="Q82" s="111"/>
      <c r="R82" s="47">
        <v>12.9</v>
      </c>
      <c r="S82" s="111"/>
      <c r="T82" s="111"/>
      <c r="U82" s="47">
        <v>9.82</v>
      </c>
    </row>
    <row r="83" spans="1:21" x14ac:dyDescent="0.25">
      <c r="A83" s="70"/>
      <c r="B83" s="83" t="s">
        <v>71</v>
      </c>
      <c r="C83" s="72"/>
      <c r="D83" s="72"/>
      <c r="E83" s="72">
        <f>F83+I83+L83+O83+R83+U83+X83+AA83+AG83+AD83</f>
        <v>29.98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  <c r="M83" s="47"/>
      <c r="N83" s="47"/>
      <c r="O83" s="47">
        <v>6.04</v>
      </c>
      <c r="P83" s="47"/>
      <c r="Q83" s="47"/>
      <c r="R83" s="47">
        <v>8.0500000000000007</v>
      </c>
      <c r="S83" s="47"/>
      <c r="T83" s="47"/>
      <c r="U83" s="47">
        <v>6.13</v>
      </c>
    </row>
    <row r="84" spans="1:21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x14ac:dyDescent="0.25">
      <c r="A88" s="76">
        <v>7</v>
      </c>
      <c r="B88" s="89" t="s">
        <v>74</v>
      </c>
      <c r="C88" s="80"/>
      <c r="D88" s="80"/>
      <c r="E88" s="80">
        <f>E89+E95</f>
        <v>343.81</v>
      </c>
      <c r="F88" s="80">
        <f>F89+F95</f>
        <v>22.73</v>
      </c>
      <c r="G88" s="80">
        <f t="shared" ref="G88:T88" si="13">G89+G90+G95</f>
        <v>0</v>
      </c>
      <c r="H88" s="80">
        <f t="shared" si="13"/>
        <v>0</v>
      </c>
      <c r="I88" s="80">
        <f>I89+I95</f>
        <v>30.13</v>
      </c>
      <c r="J88" s="80">
        <f t="shared" si="13"/>
        <v>0</v>
      </c>
      <c r="K88" s="80">
        <f t="shared" si="13"/>
        <v>0</v>
      </c>
      <c r="L88" s="80">
        <f>L89+L95</f>
        <v>58.95</v>
      </c>
      <c r="M88" s="80">
        <f t="shared" si="13"/>
        <v>0</v>
      </c>
      <c r="N88" s="80">
        <f t="shared" si="13"/>
        <v>0</v>
      </c>
      <c r="O88" s="80">
        <f>O89+O95</f>
        <v>69.330000000000013</v>
      </c>
      <c r="P88" s="80">
        <f t="shared" si="13"/>
        <v>0</v>
      </c>
      <c r="Q88" s="80">
        <f t="shared" si="13"/>
        <v>0</v>
      </c>
      <c r="R88" s="80">
        <f>R89+R95</f>
        <v>92.37</v>
      </c>
      <c r="S88" s="80">
        <f t="shared" si="13"/>
        <v>0</v>
      </c>
      <c r="T88" s="80">
        <f t="shared" si="13"/>
        <v>0</v>
      </c>
      <c r="U88" s="80">
        <f>U89+U95</f>
        <v>70.3</v>
      </c>
    </row>
    <row r="89" spans="1:21" x14ac:dyDescent="0.25">
      <c r="A89" s="70"/>
      <c r="B89" s="88" t="s">
        <v>75</v>
      </c>
      <c r="C89" s="47"/>
      <c r="D89" s="47"/>
      <c r="E89" s="72">
        <f>F89+I89+L89+O89+R89+U89+X89+AA89+AD89</f>
        <v>324.48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  <c r="M89" s="47"/>
      <c r="N89" s="47"/>
      <c r="O89" s="47">
        <v>65.430000000000007</v>
      </c>
      <c r="P89" s="47"/>
      <c r="Q89" s="47"/>
      <c r="R89" s="47">
        <v>87.18</v>
      </c>
      <c r="S89" s="47"/>
      <c r="T89" s="47"/>
      <c r="U89" s="47">
        <v>66.349999999999994</v>
      </c>
    </row>
    <row r="90" spans="1:21" x14ac:dyDescent="0.25">
      <c r="A90" s="70"/>
      <c r="B90" s="86" t="s">
        <v>76</v>
      </c>
      <c r="C90" s="84"/>
      <c r="D90" s="47"/>
      <c r="E90" s="72">
        <f>F90+I90+L90+O90+R90+U90+X90+AA90+AG90+AD90</f>
        <v>23.830000000000002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  <c r="M90" s="111"/>
      <c r="N90" s="111"/>
      <c r="O90" s="47">
        <v>4.8</v>
      </c>
      <c r="P90" s="111"/>
      <c r="Q90" s="111"/>
      <c r="R90" s="47">
        <v>6.4</v>
      </c>
      <c r="S90" s="111"/>
      <c r="T90" s="111"/>
      <c r="U90" s="47">
        <v>4.88</v>
      </c>
    </row>
    <row r="91" spans="1:21" x14ac:dyDescent="0.25">
      <c r="A91" s="70"/>
      <c r="B91" s="87" t="s">
        <v>77</v>
      </c>
      <c r="C91" s="87"/>
      <c r="D91" s="87"/>
      <c r="E91" s="72">
        <f>F91+I91+L91+O91+R91+U91+X91+AA91+AG91+AD91</f>
        <v>218.83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  <c r="M91" s="111"/>
      <c r="N91" s="111"/>
      <c r="O91" s="47">
        <v>44.12</v>
      </c>
      <c r="P91" s="111"/>
      <c r="Q91" s="111"/>
      <c r="R91" s="47">
        <v>58.79</v>
      </c>
      <c r="S91" s="111"/>
      <c r="T91" s="111"/>
      <c r="U91" s="47">
        <v>44.74</v>
      </c>
    </row>
    <row r="92" spans="1:21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x14ac:dyDescent="0.25">
      <c r="A93" s="70"/>
      <c r="B93" s="83" t="s">
        <v>79</v>
      </c>
      <c r="C93" s="72"/>
      <c r="D93" s="72"/>
      <c r="E93" s="72">
        <f>F93+I93+L93+O93+R93+U93+X93+AA93+AD93+AG93</f>
        <v>32.44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  <c r="M93" s="47"/>
      <c r="N93" s="47"/>
      <c r="O93" s="47">
        <v>6.54</v>
      </c>
      <c r="P93" s="47"/>
      <c r="Q93" s="47"/>
      <c r="R93" s="47">
        <v>8.7100000000000009</v>
      </c>
      <c r="S93" s="47"/>
      <c r="T93" s="47"/>
      <c r="U93" s="47">
        <v>6.63</v>
      </c>
    </row>
    <row r="94" spans="1:21" x14ac:dyDescent="0.25">
      <c r="A94" s="70"/>
      <c r="B94" s="83" t="s">
        <v>80</v>
      </c>
      <c r="C94" s="72"/>
      <c r="D94" s="72"/>
      <c r="E94" s="72">
        <f>F94+I94+L94+O94+R94+U94+X94+AA94+AD94+AG94</f>
        <v>49.390000000000008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  <c r="M94" s="47"/>
      <c r="N94" s="47"/>
      <c r="O94" s="47">
        <v>9.9600000000000009</v>
      </c>
      <c r="P94" s="47"/>
      <c r="Q94" s="47"/>
      <c r="R94" s="47">
        <v>13.27</v>
      </c>
      <c r="S94" s="47"/>
      <c r="T94" s="47"/>
      <c r="U94" s="47">
        <v>10.1</v>
      </c>
    </row>
    <row r="95" spans="1:21" x14ac:dyDescent="0.25">
      <c r="A95" s="70"/>
      <c r="B95" s="88" t="s">
        <v>81</v>
      </c>
      <c r="C95" s="47"/>
      <c r="D95" s="47"/>
      <c r="E95" s="72">
        <f>F95+I95+L95+O95+R95+U95+X95+AA95+AD95+AG95</f>
        <v>19.329999999999998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  <c r="M95" s="111"/>
      <c r="N95" s="111"/>
      <c r="O95" s="47">
        <v>3.9</v>
      </c>
      <c r="P95" s="111"/>
      <c r="Q95" s="111"/>
      <c r="R95" s="47">
        <v>5.19</v>
      </c>
      <c r="S95" s="111"/>
      <c r="T95" s="111"/>
      <c r="U95" s="47">
        <v>3.95</v>
      </c>
    </row>
    <row r="96" spans="1:21" x14ac:dyDescent="0.25">
      <c r="A96" s="76">
        <v>8</v>
      </c>
      <c r="B96" s="90" t="s">
        <v>82</v>
      </c>
      <c r="C96" s="91"/>
      <c r="D96" s="91"/>
      <c r="E96" s="80">
        <f>E97+E98+E99+E100+E102</f>
        <v>4067.61</v>
      </c>
      <c r="F96" s="80">
        <f>F97+F98+F99+F100+F102</f>
        <v>268.99</v>
      </c>
      <c r="G96" s="80">
        <f t="shared" ref="G96:U96" si="14">G97+G98+G99+G100+G102</f>
        <v>0</v>
      </c>
      <c r="H96" s="80">
        <f t="shared" si="14"/>
        <v>0</v>
      </c>
      <c r="I96" s="80">
        <f t="shared" si="14"/>
        <v>356.35</v>
      </c>
      <c r="J96" s="80">
        <f t="shared" si="14"/>
        <v>0</v>
      </c>
      <c r="K96" s="80">
        <f t="shared" si="14"/>
        <v>0</v>
      </c>
      <c r="L96" s="80">
        <f t="shared" si="14"/>
        <v>697.56000000000006</v>
      </c>
      <c r="M96" s="80">
        <f t="shared" si="14"/>
        <v>0</v>
      </c>
      <c r="N96" s="80">
        <f t="shared" si="14"/>
        <v>0</v>
      </c>
      <c r="O96" s="80">
        <f t="shared" si="14"/>
        <v>820.18000000000006</v>
      </c>
      <c r="P96" s="80">
        <f t="shared" si="14"/>
        <v>0</v>
      </c>
      <c r="Q96" s="80">
        <f t="shared" si="14"/>
        <v>0</v>
      </c>
      <c r="R96" s="80">
        <f t="shared" si="14"/>
        <v>1092.83</v>
      </c>
      <c r="S96" s="80">
        <f t="shared" si="14"/>
        <v>0</v>
      </c>
      <c r="T96" s="80">
        <f t="shared" si="14"/>
        <v>0</v>
      </c>
      <c r="U96" s="80">
        <f t="shared" si="14"/>
        <v>831.69</v>
      </c>
    </row>
    <row r="97" spans="1:21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744.92999999999984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  <c r="M97" s="111"/>
      <c r="N97" s="111"/>
      <c r="O97" s="47">
        <v>150.19999999999999</v>
      </c>
      <c r="P97" s="111"/>
      <c r="Q97" s="111"/>
      <c r="R97" s="47">
        <v>200.14</v>
      </c>
      <c r="S97" s="111"/>
      <c r="T97" s="111"/>
      <c r="U97" s="47">
        <v>152.31</v>
      </c>
    </row>
    <row r="98" spans="1:21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2530.7200000000003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  <c r="M98" s="111"/>
      <c r="N98" s="111"/>
      <c r="O98" s="47">
        <v>510.27</v>
      </c>
      <c r="P98" s="111"/>
      <c r="Q98" s="111"/>
      <c r="R98" s="47">
        <v>679.92</v>
      </c>
      <c r="S98" s="111"/>
      <c r="T98" s="111"/>
      <c r="U98" s="47">
        <v>517.45000000000005</v>
      </c>
    </row>
    <row r="99" spans="1:21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657.06000000000006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  <c r="M99" s="111"/>
      <c r="N99" s="111"/>
      <c r="O99" s="47">
        <v>132.47999999999999</v>
      </c>
      <c r="P99" s="111"/>
      <c r="Q99" s="111"/>
      <c r="R99" s="47">
        <v>176.53</v>
      </c>
      <c r="S99" s="111"/>
      <c r="T99" s="111"/>
      <c r="U99" s="47">
        <v>134.35</v>
      </c>
    </row>
    <row r="100" spans="1:21" x14ac:dyDescent="0.25">
      <c r="A100" s="76">
        <v>12</v>
      </c>
      <c r="B100" s="77" t="s">
        <v>86</v>
      </c>
      <c r="C100" s="79"/>
      <c r="D100" s="80"/>
      <c r="E100" s="80">
        <f>E101</f>
        <v>4.76</v>
      </c>
      <c r="F100" s="80">
        <f t="shared" ref="F100:U100" si="15">F101</f>
        <v>0.32</v>
      </c>
      <c r="G100" s="80">
        <f t="shared" si="15"/>
        <v>0</v>
      </c>
      <c r="H100" s="80">
        <f t="shared" si="15"/>
        <v>0</v>
      </c>
      <c r="I100" s="80">
        <f t="shared" si="15"/>
        <v>0.42</v>
      </c>
      <c r="J100" s="80">
        <f t="shared" si="15"/>
        <v>0</v>
      </c>
      <c r="K100" s="80">
        <f t="shared" si="15"/>
        <v>0</v>
      </c>
      <c r="L100" s="80">
        <f t="shared" si="15"/>
        <v>0.81</v>
      </c>
      <c r="M100" s="80">
        <f t="shared" si="15"/>
        <v>0</v>
      </c>
      <c r="N100" s="80">
        <f t="shared" si="15"/>
        <v>0</v>
      </c>
      <c r="O100" s="80">
        <f t="shared" si="15"/>
        <v>0.96</v>
      </c>
      <c r="P100" s="80">
        <f t="shared" si="15"/>
        <v>0</v>
      </c>
      <c r="Q100" s="80">
        <f t="shared" si="15"/>
        <v>0</v>
      </c>
      <c r="R100" s="80">
        <f t="shared" si="15"/>
        <v>1.28</v>
      </c>
      <c r="S100" s="80">
        <f t="shared" si="15"/>
        <v>0</v>
      </c>
      <c r="T100" s="80">
        <f t="shared" si="15"/>
        <v>0</v>
      </c>
      <c r="U100" s="80">
        <f t="shared" si="15"/>
        <v>0.97</v>
      </c>
    </row>
    <row r="101" spans="1:21" x14ac:dyDescent="0.25">
      <c r="A101" s="70"/>
      <c r="B101" s="87" t="s">
        <v>87</v>
      </c>
      <c r="C101" s="93"/>
      <c r="D101" s="94"/>
      <c r="E101" s="72">
        <f>F101+I101+L101+O101+R101+U101+X101+AA101+AG101+AD101</f>
        <v>4.76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  <c r="M101" s="111"/>
      <c r="N101" s="111"/>
      <c r="O101" s="47">
        <v>0.96</v>
      </c>
      <c r="P101" s="111"/>
      <c r="Q101" s="111"/>
      <c r="R101" s="47">
        <v>1.28</v>
      </c>
      <c r="S101" s="111"/>
      <c r="T101" s="111"/>
      <c r="U101" s="47">
        <v>0.97</v>
      </c>
    </row>
    <row r="102" spans="1:21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130.14000000000001</v>
      </c>
      <c r="F102" s="80">
        <f>F103+F104+F107+F108+F109+F110+F111+F112+F113+F106</f>
        <v>8.5400000000000009</v>
      </c>
      <c r="G102" s="80">
        <f t="shared" ref="G102:T102" si="16">G103+G104+G107+G108+G109+G110+G111+G112+G113+G106</f>
        <v>0</v>
      </c>
      <c r="H102" s="80">
        <f t="shared" si="16"/>
        <v>0</v>
      </c>
      <c r="I102" s="80">
        <f>I103+I104+I107+I108+I109+I110+I111+I112+I113+I106</f>
        <v>11.41</v>
      </c>
      <c r="J102" s="80">
        <f t="shared" si="16"/>
        <v>0</v>
      </c>
      <c r="K102" s="80">
        <f t="shared" si="16"/>
        <v>0</v>
      </c>
      <c r="L102" s="80">
        <f>L103+L104+L107+L108+L109+L110+L111+L112+L113+L106</f>
        <v>22.35</v>
      </c>
      <c r="M102" s="80">
        <f t="shared" si="16"/>
        <v>0</v>
      </c>
      <c r="N102" s="80">
        <f t="shared" si="16"/>
        <v>0</v>
      </c>
      <c r="O102" s="80">
        <f>O103+O104+O107+O108+O109+O110+O111+O112+O113+O106</f>
        <v>26.269999999999996</v>
      </c>
      <c r="P102" s="80">
        <f t="shared" si="16"/>
        <v>0</v>
      </c>
      <c r="Q102" s="80">
        <f t="shared" si="16"/>
        <v>0</v>
      </c>
      <c r="R102" s="80">
        <f>R103+R104+R107+R108+R109+R110+R111+R112+R113+R106</f>
        <v>34.96</v>
      </c>
      <c r="S102" s="80">
        <f t="shared" si="16"/>
        <v>0</v>
      </c>
      <c r="T102" s="80">
        <f t="shared" si="16"/>
        <v>0</v>
      </c>
      <c r="U102" s="80">
        <f>U103+U104+U107+U108+U109+U110+U111+U112+U113+U106</f>
        <v>26.610000000000003</v>
      </c>
    </row>
    <row r="103" spans="1:21" x14ac:dyDescent="0.25">
      <c r="A103" s="70"/>
      <c r="B103" s="88" t="s">
        <v>89</v>
      </c>
      <c r="C103" s="47"/>
      <c r="D103" s="47"/>
      <c r="E103" s="72">
        <f>F103+I103+L103+O103+R103+U103+X103+AA103+AG103+AD103</f>
        <v>9.7200000000000006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  <c r="M103" s="111"/>
      <c r="N103" s="111"/>
      <c r="O103" s="47">
        <v>2</v>
      </c>
      <c r="P103" s="111"/>
      <c r="Q103" s="111"/>
      <c r="R103" s="47">
        <v>2.6</v>
      </c>
      <c r="S103" s="111"/>
      <c r="T103" s="111"/>
      <c r="U103" s="47">
        <v>2</v>
      </c>
    </row>
    <row r="104" spans="1:21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31.47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  <c r="M104" s="111"/>
      <c r="N104" s="111"/>
      <c r="O104" s="47">
        <v>6.35</v>
      </c>
      <c r="P104" s="111"/>
      <c r="Q104" s="111"/>
      <c r="R104" s="47">
        <v>8.4499999999999993</v>
      </c>
      <c r="S104" s="111"/>
      <c r="T104" s="111"/>
      <c r="U104" s="47">
        <v>6.44</v>
      </c>
    </row>
    <row r="105" spans="1:21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  <c r="M105" s="111"/>
      <c r="N105" s="111"/>
      <c r="O105" s="47"/>
      <c r="P105" s="111"/>
      <c r="Q105" s="111"/>
      <c r="R105" s="47"/>
      <c r="S105" s="111"/>
      <c r="T105" s="111"/>
      <c r="U105" s="47"/>
    </row>
    <row r="106" spans="1:21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  <c r="M106" s="111"/>
      <c r="N106" s="111"/>
      <c r="O106" s="47"/>
      <c r="P106" s="111"/>
      <c r="Q106" s="111"/>
      <c r="R106" s="47"/>
      <c r="S106" s="111"/>
      <c r="T106" s="111"/>
      <c r="U106" s="47"/>
    </row>
    <row r="107" spans="1:21" ht="30" x14ac:dyDescent="0.25">
      <c r="A107" s="70"/>
      <c r="B107" s="88" t="s">
        <v>93</v>
      </c>
      <c r="C107" s="47"/>
      <c r="D107" s="47"/>
      <c r="E107" s="72">
        <f t="shared" ref="E107:E114" si="17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  <c r="M107" s="111"/>
      <c r="N107" s="111"/>
      <c r="O107" s="47"/>
      <c r="P107" s="111"/>
      <c r="Q107" s="111"/>
      <c r="R107" s="47"/>
      <c r="S107" s="111"/>
      <c r="T107" s="111"/>
      <c r="U107" s="47"/>
    </row>
    <row r="108" spans="1:21" ht="30" x14ac:dyDescent="0.25">
      <c r="A108" s="70"/>
      <c r="B108" s="88" t="s">
        <v>94</v>
      </c>
      <c r="C108" s="47"/>
      <c r="D108" s="47"/>
      <c r="E108" s="72">
        <f t="shared" si="17"/>
        <v>33.839999999999996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  <c r="M108" s="111"/>
      <c r="N108" s="111"/>
      <c r="O108" s="47">
        <v>6.8</v>
      </c>
      <c r="P108" s="111"/>
      <c r="Q108" s="111"/>
      <c r="R108" s="47">
        <v>9.1</v>
      </c>
      <c r="S108" s="111"/>
      <c r="T108" s="111"/>
      <c r="U108" s="47">
        <v>6.9</v>
      </c>
    </row>
    <row r="109" spans="1:21" x14ac:dyDescent="0.25">
      <c r="A109" s="70"/>
      <c r="B109" s="88" t="s">
        <v>95</v>
      </c>
      <c r="C109" s="47"/>
      <c r="D109" s="47"/>
      <c r="E109" s="72">
        <f t="shared" si="17"/>
        <v>6.0600000000000005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  <c r="M109" s="111"/>
      <c r="N109" s="111"/>
      <c r="O109" s="47">
        <v>1.22</v>
      </c>
      <c r="P109" s="111"/>
      <c r="Q109" s="111"/>
      <c r="R109" s="47">
        <v>1.63</v>
      </c>
      <c r="S109" s="111"/>
      <c r="T109" s="111"/>
      <c r="U109" s="47">
        <v>1.24</v>
      </c>
    </row>
    <row r="110" spans="1:21" x14ac:dyDescent="0.25">
      <c r="A110" s="70"/>
      <c r="B110" s="88" t="s">
        <v>96</v>
      </c>
      <c r="C110" s="47"/>
      <c r="D110" s="47"/>
      <c r="E110" s="72">
        <f t="shared" si="17"/>
        <v>17.68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  <c r="M110" s="111"/>
      <c r="N110" s="111"/>
      <c r="O110" s="47">
        <v>3.57</v>
      </c>
      <c r="P110" s="111"/>
      <c r="Q110" s="111"/>
      <c r="R110" s="47">
        <v>4.75</v>
      </c>
      <c r="S110" s="111"/>
      <c r="T110" s="111"/>
      <c r="U110" s="47">
        <v>3.62</v>
      </c>
    </row>
    <row r="111" spans="1:21" x14ac:dyDescent="0.25">
      <c r="A111" s="70"/>
      <c r="B111" s="88" t="s">
        <v>97</v>
      </c>
      <c r="C111" s="47"/>
      <c r="D111" s="47"/>
      <c r="E111" s="72">
        <f t="shared" si="17"/>
        <v>21.82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  <c r="M111" s="111"/>
      <c r="N111" s="111"/>
      <c r="O111" s="47">
        <v>4.4000000000000004</v>
      </c>
      <c r="P111" s="111"/>
      <c r="Q111" s="111"/>
      <c r="R111" s="47">
        <v>5.87</v>
      </c>
      <c r="S111" s="111"/>
      <c r="T111" s="111"/>
      <c r="U111" s="47">
        <v>4.46</v>
      </c>
    </row>
    <row r="112" spans="1:21" x14ac:dyDescent="0.25">
      <c r="A112" s="70"/>
      <c r="B112" s="88" t="s">
        <v>98</v>
      </c>
      <c r="C112" s="47"/>
      <c r="D112" s="47"/>
      <c r="E112" s="72">
        <f t="shared" si="17"/>
        <v>0</v>
      </c>
      <c r="F112" s="47"/>
      <c r="G112" s="111"/>
      <c r="H112" s="111"/>
      <c r="I112" s="47"/>
      <c r="J112" s="111"/>
      <c r="K112" s="111"/>
      <c r="L112" s="47"/>
      <c r="M112" s="111"/>
      <c r="N112" s="111"/>
      <c r="O112" s="47"/>
      <c r="P112" s="111"/>
      <c r="Q112" s="111"/>
      <c r="R112" s="47"/>
      <c r="S112" s="111"/>
      <c r="T112" s="111"/>
      <c r="U112" s="47"/>
    </row>
    <row r="113" spans="1:21" x14ac:dyDescent="0.25">
      <c r="A113" s="70"/>
      <c r="B113" s="88" t="s">
        <v>99</v>
      </c>
      <c r="C113" s="47"/>
      <c r="D113" s="47"/>
      <c r="E113" s="72">
        <f t="shared" si="17"/>
        <v>9.5499999999999989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  <c r="M113" s="111"/>
      <c r="N113" s="111"/>
      <c r="O113" s="47">
        <v>1.93</v>
      </c>
      <c r="P113" s="111"/>
      <c r="Q113" s="111"/>
      <c r="R113" s="47">
        <v>2.56</v>
      </c>
      <c r="S113" s="111"/>
      <c r="T113" s="111"/>
      <c r="U113" s="47">
        <v>1.95</v>
      </c>
    </row>
    <row r="114" spans="1:21" ht="31.5" x14ac:dyDescent="0.25">
      <c r="A114" s="70">
        <v>14</v>
      </c>
      <c r="B114" s="96" t="s">
        <v>100</v>
      </c>
      <c r="C114" s="84"/>
      <c r="D114" s="47"/>
      <c r="E114" s="72">
        <f t="shared" si="17"/>
        <v>0</v>
      </c>
      <c r="F114" s="47"/>
      <c r="G114" s="111"/>
      <c r="H114" s="111"/>
      <c r="I114" s="47"/>
      <c r="J114" s="111"/>
      <c r="K114" s="111"/>
      <c r="L114" s="47"/>
      <c r="M114" s="111"/>
      <c r="N114" s="111"/>
      <c r="O114" s="47"/>
      <c r="P114" s="111"/>
      <c r="Q114" s="111"/>
      <c r="R114" s="47"/>
      <c r="S114" s="111"/>
      <c r="T114" s="111"/>
      <c r="U114" s="47"/>
    </row>
    <row r="115" spans="1:21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275.8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  <c r="M115" s="111"/>
      <c r="N115" s="111"/>
      <c r="O115" s="47">
        <v>55.61</v>
      </c>
      <c r="P115" s="111"/>
      <c r="Q115" s="111"/>
      <c r="R115" s="47">
        <v>74.099999999999994</v>
      </c>
      <c r="S115" s="111"/>
      <c r="T115" s="111"/>
      <c r="U115" s="47">
        <v>56.39</v>
      </c>
    </row>
    <row r="116" spans="1:21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858.47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  <c r="M116" s="72"/>
      <c r="N116" s="72"/>
      <c r="O116" s="72">
        <v>173.09</v>
      </c>
      <c r="P116" s="72"/>
      <c r="Q116" s="72"/>
      <c r="R116" s="72">
        <v>230.64</v>
      </c>
      <c r="S116" s="72"/>
      <c r="T116" s="72"/>
      <c r="U116" s="72">
        <v>175.53</v>
      </c>
    </row>
    <row r="117" spans="1:21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43.809999999999995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  <c r="M117" s="72"/>
      <c r="N117" s="72"/>
      <c r="O117" s="72">
        <v>8.83</v>
      </c>
      <c r="P117" s="72"/>
      <c r="Q117" s="72"/>
      <c r="R117" s="72">
        <v>11.77</v>
      </c>
      <c r="S117" s="72"/>
      <c r="T117" s="72"/>
      <c r="U117" s="72">
        <v>8.9600000000000009</v>
      </c>
    </row>
    <row r="118" spans="1:21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203.18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  <c r="M118" s="72"/>
      <c r="N118" s="72"/>
      <c r="O118" s="72">
        <v>40.97</v>
      </c>
      <c r="P118" s="72"/>
      <c r="Q118" s="72"/>
      <c r="R118" s="72">
        <v>54.59</v>
      </c>
      <c r="S118" s="72"/>
      <c r="T118" s="72"/>
      <c r="U118" s="72">
        <v>41.54</v>
      </c>
    </row>
    <row r="119" spans="1:21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83.86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  <c r="M119" s="72"/>
      <c r="N119" s="72"/>
      <c r="O119" s="72">
        <v>16.91</v>
      </c>
      <c r="P119" s="72"/>
      <c r="Q119" s="72"/>
      <c r="R119" s="72">
        <v>22.53</v>
      </c>
      <c r="S119" s="72"/>
      <c r="T119" s="72"/>
      <c r="U119" s="72">
        <v>17.149999999999999</v>
      </c>
    </row>
    <row r="120" spans="1:21" ht="29.25" x14ac:dyDescent="0.25">
      <c r="A120" s="98">
        <v>19</v>
      </c>
      <c r="B120" s="99" t="s">
        <v>106</v>
      </c>
      <c r="C120" s="100"/>
      <c r="D120" s="101"/>
      <c r="E120" s="101">
        <f>E31-E49+0.01</f>
        <v>-801.32999999999652</v>
      </c>
      <c r="F120" s="101">
        <f t="shared" ref="F120:U120" si="18">F31-F49</f>
        <v>249.79999999999973</v>
      </c>
      <c r="G120" s="101">
        <f t="shared" si="18"/>
        <v>0</v>
      </c>
      <c r="H120" s="101">
        <f t="shared" si="18"/>
        <v>0</v>
      </c>
      <c r="I120" s="101">
        <f t="shared" si="18"/>
        <v>481.51000000000022</v>
      </c>
      <c r="J120" s="101">
        <f t="shared" si="18"/>
        <v>0</v>
      </c>
      <c r="K120" s="101">
        <f t="shared" si="18"/>
        <v>0</v>
      </c>
      <c r="L120" s="101">
        <f t="shared" si="18"/>
        <v>-488.38000000000011</v>
      </c>
      <c r="M120" s="101">
        <f t="shared" si="18"/>
        <v>0</v>
      </c>
      <c r="N120" s="101">
        <f t="shared" si="18"/>
        <v>0</v>
      </c>
      <c r="O120" s="101">
        <f t="shared" si="18"/>
        <v>-1508.2600000000002</v>
      </c>
      <c r="P120" s="101">
        <f t="shared" si="18"/>
        <v>0</v>
      </c>
      <c r="Q120" s="101">
        <f t="shared" si="18"/>
        <v>0</v>
      </c>
      <c r="R120" s="101">
        <f t="shared" si="18"/>
        <v>115.56999999999971</v>
      </c>
      <c r="S120" s="101">
        <f t="shared" si="18"/>
        <v>3595.39</v>
      </c>
      <c r="T120" s="101">
        <f t="shared" si="18"/>
        <v>0</v>
      </c>
      <c r="U120" s="101">
        <f t="shared" si="18"/>
        <v>-96.400000000000091</v>
      </c>
    </row>
    <row r="121" spans="1:21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2144.6600000000012</v>
      </c>
      <c r="F121" s="105">
        <f>F5+F32-F13</f>
        <v>149.38999999999987</v>
      </c>
      <c r="G121" s="105">
        <f t="shared" ref="G121:U121" si="19">G5+G32-G13</f>
        <v>0</v>
      </c>
      <c r="H121" s="105">
        <f t="shared" si="19"/>
        <v>0</v>
      </c>
      <c r="I121" s="105">
        <f t="shared" si="19"/>
        <v>164.28999999999996</v>
      </c>
      <c r="J121" s="105">
        <f t="shared" si="19"/>
        <v>0</v>
      </c>
      <c r="K121" s="105">
        <f t="shared" si="19"/>
        <v>0</v>
      </c>
      <c r="L121" s="105">
        <f t="shared" si="19"/>
        <v>340.51000000000022</v>
      </c>
      <c r="M121" s="105">
        <f t="shared" si="19"/>
        <v>0</v>
      </c>
      <c r="N121" s="105">
        <f t="shared" si="19"/>
        <v>0</v>
      </c>
      <c r="O121" s="105">
        <f t="shared" si="19"/>
        <v>443.42000000000053</v>
      </c>
      <c r="P121" s="105">
        <f>P5+P32-P13</f>
        <v>0</v>
      </c>
      <c r="Q121" s="105">
        <f t="shared" si="19"/>
        <v>0</v>
      </c>
      <c r="R121" s="105">
        <f t="shared" si="19"/>
        <v>633.3100000000004</v>
      </c>
      <c r="S121" s="105">
        <f t="shared" si="19"/>
        <v>3569.65</v>
      </c>
      <c r="T121" s="105">
        <f t="shared" si="19"/>
        <v>0</v>
      </c>
      <c r="U121" s="105">
        <f t="shared" si="19"/>
        <v>413.74000000000024</v>
      </c>
    </row>
  </sheetData>
  <mergeCells count="6">
    <mergeCell ref="C3:E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workbookViewId="0">
      <selection activeCell="X4" sqref="X4"/>
    </sheetView>
  </sheetViews>
  <sheetFormatPr defaultRowHeight="15.75" x14ac:dyDescent="0.25"/>
  <cols>
    <col min="1" max="1" width="7.85546875" style="106" customWidth="1"/>
    <col min="2" max="2" width="52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hidden="1" customWidth="1"/>
    <col min="13" max="14" width="9.7109375" style="106" hidden="1" customWidth="1"/>
    <col min="15" max="15" width="14.42578125" style="107" hidden="1" customWidth="1"/>
    <col min="16" max="17" width="9.7109375" style="106" hidden="1" customWidth="1"/>
    <col min="18" max="18" width="14.42578125" style="107" hidden="1" customWidth="1"/>
    <col min="19" max="19" width="0.140625" style="106" hidden="1" customWidth="1"/>
    <col min="20" max="20" width="9.7109375" style="106" hidden="1" customWidth="1"/>
    <col min="21" max="21" width="13.140625" style="107" hidden="1" customWidth="1"/>
    <col min="22" max="22" width="0.140625" style="106" hidden="1" customWidth="1"/>
    <col min="23" max="23" width="9.7109375" style="106" hidden="1" customWidth="1"/>
    <col min="24" max="24" width="14.85546875" style="107" customWidth="1"/>
  </cols>
  <sheetData>
    <row r="1" spans="1:24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  <c r="J1" s="1"/>
      <c r="K1" s="1"/>
      <c r="L1" s="4"/>
      <c r="M1" s="1"/>
      <c r="N1" s="1"/>
      <c r="O1" s="4"/>
      <c r="P1" s="1"/>
      <c r="Q1" s="1"/>
      <c r="R1" s="4"/>
      <c r="S1" s="1"/>
      <c r="T1" s="1"/>
      <c r="U1" s="4"/>
      <c r="V1" s="1"/>
      <c r="W1" s="1"/>
      <c r="X1" s="4"/>
    </row>
    <row r="2" spans="1:24" x14ac:dyDescent="0.25">
      <c r="A2" s="1"/>
      <c r="B2" s="5"/>
      <c r="C2" s="1"/>
      <c r="D2" s="1"/>
      <c r="E2" s="4"/>
      <c r="F2" s="4"/>
      <c r="G2" s="1"/>
      <c r="H2" s="1"/>
      <c r="I2" s="4"/>
      <c r="J2" s="1"/>
      <c r="K2" s="1"/>
      <c r="L2" s="4"/>
      <c r="M2" s="1"/>
      <c r="N2" s="1"/>
      <c r="O2" s="4"/>
      <c r="P2" s="1"/>
      <c r="Q2" s="1"/>
      <c r="R2" s="4"/>
      <c r="S2" s="1"/>
      <c r="T2" s="1"/>
      <c r="U2" s="4"/>
      <c r="V2" s="1"/>
      <c r="W2" s="1"/>
      <c r="X2" s="4"/>
    </row>
    <row r="3" spans="1:24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  <c r="M3" s="108" t="s">
        <v>110</v>
      </c>
      <c r="N3" s="108"/>
      <c r="O3" s="108"/>
      <c r="P3" s="108" t="s">
        <v>111</v>
      </c>
      <c r="Q3" s="108"/>
      <c r="R3" s="108"/>
      <c r="S3" s="108" t="s">
        <v>112</v>
      </c>
      <c r="T3" s="108"/>
      <c r="U3" s="108"/>
      <c r="V3" s="108" t="s">
        <v>113</v>
      </c>
      <c r="W3" s="108"/>
      <c r="X3" s="108"/>
    </row>
    <row r="4" spans="1:24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  <c r="M4" s="8" t="s">
        <v>5</v>
      </c>
      <c r="N4" s="8" t="s">
        <v>6</v>
      </c>
      <c r="O4" s="8" t="s">
        <v>7</v>
      </c>
      <c r="P4" s="8" t="s">
        <v>5</v>
      </c>
      <c r="Q4" s="8" t="s">
        <v>6</v>
      </c>
      <c r="R4" s="8" t="s">
        <v>7</v>
      </c>
      <c r="S4" s="8" t="s">
        <v>5</v>
      </c>
      <c r="T4" s="8" t="s">
        <v>6</v>
      </c>
      <c r="U4" s="8" t="s">
        <v>7</v>
      </c>
      <c r="V4" s="8" t="s">
        <v>5</v>
      </c>
      <c r="W4" s="8" t="s">
        <v>6</v>
      </c>
      <c r="X4" s="8" t="s">
        <v>7</v>
      </c>
    </row>
    <row r="5" spans="1:24" ht="49.5" x14ac:dyDescent="0.25">
      <c r="A5" s="10"/>
      <c r="B5" s="11" t="s">
        <v>8</v>
      </c>
      <c r="C5" s="12"/>
      <c r="D5" s="12"/>
      <c r="E5" s="13">
        <f>F5+I5+L5+O5+R5+U5+X5+AA5+AD5</f>
        <v>2333.02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  <c r="M5" s="13"/>
      <c r="N5" s="13"/>
      <c r="O5" s="13">
        <v>425.49</v>
      </c>
      <c r="P5" s="13"/>
      <c r="Q5" s="13"/>
      <c r="R5" s="13">
        <v>609.41999999999996</v>
      </c>
      <c r="S5" s="13"/>
      <c r="T5" s="13"/>
      <c r="U5" s="13">
        <v>395.56</v>
      </c>
      <c r="V5" s="13"/>
      <c r="W5" s="13"/>
      <c r="X5" s="13">
        <v>274.20999999999998</v>
      </c>
    </row>
    <row r="6" spans="1:24" ht="33" x14ac:dyDescent="0.25">
      <c r="A6" s="10"/>
      <c r="B6" s="11" t="s">
        <v>9</v>
      </c>
      <c r="C6" s="12"/>
      <c r="D6" s="12"/>
      <c r="E6" s="13">
        <f>F6+I6+L6+O6+R6+U6+X6+AA6+AD6+AG6</f>
        <v>119.68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  <c r="M6" s="13"/>
      <c r="N6" s="13"/>
      <c r="O6" s="13">
        <v>21.61</v>
      </c>
      <c r="P6" s="13"/>
      <c r="Q6" s="13"/>
      <c r="R6" s="13">
        <v>30.9</v>
      </c>
      <c r="S6" s="13"/>
      <c r="T6" s="13"/>
      <c r="U6" s="13">
        <v>21.03</v>
      </c>
      <c r="V6" s="13"/>
      <c r="W6" s="13"/>
      <c r="X6" s="13">
        <v>13.84</v>
      </c>
    </row>
    <row r="7" spans="1:24" ht="16.5" x14ac:dyDescent="0.25">
      <c r="A7" s="10"/>
      <c r="B7" s="11" t="s">
        <v>10</v>
      </c>
      <c r="C7" s="12"/>
      <c r="D7" s="12"/>
      <c r="E7" s="13">
        <f>F7+I7+L7+O7+R7+U7+X7+AA7+AD7+AG7</f>
        <v>5.3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  <c r="M7" s="13"/>
      <c r="N7" s="13"/>
      <c r="O7" s="13">
        <v>0.97</v>
      </c>
      <c r="P7" s="13"/>
      <c r="Q7" s="13"/>
      <c r="R7" s="13">
        <v>1.4</v>
      </c>
      <c r="S7" s="13"/>
      <c r="T7" s="13"/>
      <c r="U7" s="13">
        <v>0.98</v>
      </c>
      <c r="V7" s="13"/>
      <c r="W7" s="13"/>
      <c r="X7" s="13">
        <v>0.75</v>
      </c>
    </row>
    <row r="8" spans="1:24" ht="16.5" x14ac:dyDescent="0.25">
      <c r="A8" s="10"/>
      <c r="B8" s="11" t="s">
        <v>11</v>
      </c>
      <c r="C8" s="12"/>
      <c r="D8" s="12"/>
      <c r="E8" s="13">
        <f>F8+I8+L8+O8+R8+U8+X8+AA8+AD8+AG8</f>
        <v>27.249999999999996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  <c r="M8" s="13"/>
      <c r="N8" s="13"/>
      <c r="O8" s="13">
        <v>4.66</v>
      </c>
      <c r="P8" s="13"/>
      <c r="Q8" s="13"/>
      <c r="R8" s="13">
        <v>6.24</v>
      </c>
      <c r="S8" s="13"/>
      <c r="T8" s="13"/>
      <c r="U8" s="13">
        <v>4.76</v>
      </c>
      <c r="V8" s="13"/>
      <c r="W8" s="13"/>
      <c r="X8" s="13">
        <v>3.45</v>
      </c>
    </row>
    <row r="9" spans="1:24" ht="16.5" x14ac:dyDescent="0.25">
      <c r="A9" s="10"/>
      <c r="B9" s="11" t="s">
        <v>12</v>
      </c>
      <c r="C9" s="12"/>
      <c r="D9" s="12"/>
      <c r="E9" s="13">
        <f>F9+I9+L9+O9+R9+U9+X9+AA9+AD9+AG9</f>
        <v>10.850000000000001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  <c r="M9" s="13"/>
      <c r="N9" s="13"/>
      <c r="O9" s="13">
        <v>1.85</v>
      </c>
      <c r="P9" s="13"/>
      <c r="Q9" s="13"/>
      <c r="R9" s="13">
        <v>2.65</v>
      </c>
      <c r="S9" s="13"/>
      <c r="T9" s="13"/>
      <c r="U9" s="13">
        <v>1.93</v>
      </c>
      <c r="V9" s="13"/>
      <c r="W9" s="13"/>
      <c r="X9" s="13">
        <v>1.39</v>
      </c>
    </row>
    <row r="10" spans="1:24" ht="33" x14ac:dyDescent="0.25">
      <c r="A10" s="14"/>
      <c r="B10" s="11" t="s">
        <v>13</v>
      </c>
      <c r="C10" s="15"/>
      <c r="D10" s="15"/>
      <c r="E10" s="16">
        <f>F10+I10+L10+O10+R10+U10+X10+AA10+AG10+AD10</f>
        <v>50.43</v>
      </c>
      <c r="F10" s="17">
        <v>12.83</v>
      </c>
      <c r="G10" s="17"/>
      <c r="H10" s="17"/>
      <c r="I10" s="17"/>
      <c r="J10" s="17"/>
      <c r="K10" s="17"/>
      <c r="L10" s="17"/>
      <c r="M10" s="17"/>
      <c r="N10" s="17"/>
      <c r="O10" s="17">
        <v>7.46</v>
      </c>
      <c r="P10" s="17"/>
      <c r="Q10" s="17"/>
      <c r="R10" s="17">
        <v>28.85</v>
      </c>
      <c r="S10" s="17"/>
      <c r="T10" s="17"/>
      <c r="U10" s="17">
        <v>1.29</v>
      </c>
      <c r="V10" s="17"/>
      <c r="W10" s="17"/>
      <c r="X10" s="17"/>
    </row>
    <row r="11" spans="1:24" ht="49.5" x14ac:dyDescent="0.25">
      <c r="A11" s="14"/>
      <c r="B11" s="11" t="s">
        <v>14</v>
      </c>
      <c r="C11" s="15"/>
      <c r="D11" s="15"/>
      <c r="E11" s="17">
        <f>E5+E6+E7+E8+E9+E10</f>
        <v>2546.5299999999997</v>
      </c>
      <c r="F11" s="17">
        <f>F5+F6+F7+F8+F9+F10</f>
        <v>168.61</v>
      </c>
      <c r="G11" s="17">
        <f t="shared" ref="G11:W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  <c r="M11" s="17">
        <f t="shared" si="0"/>
        <v>0</v>
      </c>
      <c r="N11" s="17">
        <f t="shared" si="0"/>
        <v>0</v>
      </c>
      <c r="O11" s="17">
        <f>O5+O10+O6+O7+O8+O9</f>
        <v>462.04000000000008</v>
      </c>
      <c r="P11" s="17">
        <f t="shared" si="0"/>
        <v>0</v>
      </c>
      <c r="Q11" s="17">
        <f t="shared" si="0"/>
        <v>0</v>
      </c>
      <c r="R11" s="17">
        <f>R5+R10+R6+R7+R8+R9</f>
        <v>679.45999999999992</v>
      </c>
      <c r="S11" s="17">
        <f t="shared" si="0"/>
        <v>0</v>
      </c>
      <c r="T11" s="17">
        <f t="shared" si="0"/>
        <v>0</v>
      </c>
      <c r="U11" s="17">
        <f>U5+U10+U6+U7+U8+U9</f>
        <v>425.55</v>
      </c>
      <c r="V11" s="17">
        <f t="shared" si="0"/>
        <v>0</v>
      </c>
      <c r="W11" s="17">
        <f t="shared" si="0"/>
        <v>0</v>
      </c>
      <c r="X11" s="17">
        <f>X5+X10+X6+X7+X8+X9</f>
        <v>293.63999999999993</v>
      </c>
    </row>
    <row r="12" spans="1:24" x14ac:dyDescent="0.25">
      <c r="A12" s="18"/>
      <c r="B12" s="19" t="s">
        <v>15</v>
      </c>
      <c r="C12" s="20"/>
      <c r="D12" s="20"/>
      <c r="E12" s="21">
        <f>E13+E14+E18+E19+E15+E16+E17+0.01</f>
        <v>21964.16</v>
      </c>
      <c r="F12" s="21">
        <f>F13+F18+F14+F19</f>
        <v>1329.8100000000002</v>
      </c>
      <c r="G12" s="21">
        <f t="shared" ref="G12:X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  <c r="M12" s="21">
        <f t="shared" si="1"/>
        <v>0</v>
      </c>
      <c r="N12" s="21">
        <f t="shared" si="1"/>
        <v>0</v>
      </c>
      <c r="O12" s="21">
        <f t="shared" si="1"/>
        <v>3772.76</v>
      </c>
      <c r="P12" s="21">
        <f t="shared" si="1"/>
        <v>0</v>
      </c>
      <c r="Q12" s="21">
        <f t="shared" si="1"/>
        <v>0</v>
      </c>
      <c r="R12" s="21">
        <f t="shared" si="1"/>
        <v>5018.4500000000007</v>
      </c>
      <c r="S12" s="21">
        <f t="shared" si="1"/>
        <v>0</v>
      </c>
      <c r="T12" s="21">
        <f t="shared" si="1"/>
        <v>0</v>
      </c>
      <c r="U12" s="21">
        <f t="shared" si="1"/>
        <v>3791.38</v>
      </c>
      <c r="V12" s="21">
        <f t="shared" si="1"/>
        <v>0</v>
      </c>
      <c r="W12" s="21">
        <f t="shared" si="1"/>
        <v>0</v>
      </c>
      <c r="X12" s="21">
        <f t="shared" si="1"/>
        <v>2551.5500000000002</v>
      </c>
    </row>
    <row r="13" spans="1:24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19762.530000000002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  <c r="M13" s="109"/>
      <c r="N13" s="109"/>
      <c r="O13" s="22">
        <v>3502.18</v>
      </c>
      <c r="P13" s="109"/>
      <c r="Q13" s="109"/>
      <c r="R13" s="22">
        <v>4666.5</v>
      </c>
      <c r="S13" s="109"/>
      <c r="T13" s="109"/>
      <c r="U13" s="22">
        <v>3551.47</v>
      </c>
      <c r="V13" s="109"/>
      <c r="W13" s="109"/>
      <c r="X13" s="22">
        <v>2390.23</v>
      </c>
    </row>
    <row r="14" spans="1:24" ht="31.5" x14ac:dyDescent="0.25">
      <c r="A14" s="18"/>
      <c r="B14" s="26" t="s">
        <v>17</v>
      </c>
      <c r="C14" s="20"/>
      <c r="D14" s="20"/>
      <c r="E14" s="21">
        <f>F14+I14+L14+O14+R14+U14+X14+AA14+AG14+AD14+0.01</f>
        <v>937.1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  <c r="M14" s="109"/>
      <c r="N14" s="109"/>
      <c r="O14" s="22">
        <v>166.07</v>
      </c>
      <c r="P14" s="109"/>
      <c r="Q14" s="109"/>
      <c r="R14" s="22">
        <v>221.27</v>
      </c>
      <c r="S14" s="109"/>
      <c r="T14" s="109"/>
      <c r="U14" s="22">
        <v>168.4</v>
      </c>
      <c r="V14" s="109"/>
      <c r="W14" s="109"/>
      <c r="X14" s="22">
        <v>113.34</v>
      </c>
    </row>
    <row r="15" spans="1:24" ht="31.5" x14ac:dyDescent="0.25">
      <c r="A15" s="18"/>
      <c r="B15" s="26" t="s">
        <v>18</v>
      </c>
      <c r="C15" s="20"/>
      <c r="D15" s="20"/>
      <c r="E15" s="21">
        <f>F15+I15+L15+O15+R15+U15+X15+AA15+AG15+AD15</f>
        <v>47.89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  <c r="M15" s="27"/>
      <c r="N15" s="27"/>
      <c r="O15" s="112">
        <v>8.49</v>
      </c>
      <c r="P15" s="27"/>
      <c r="Q15" s="27"/>
      <c r="R15" s="27">
        <v>11.31</v>
      </c>
      <c r="S15" s="27"/>
      <c r="T15" s="27"/>
      <c r="U15" s="27">
        <v>8.61</v>
      </c>
      <c r="V15" s="27"/>
      <c r="W15" s="27"/>
      <c r="X15" s="27">
        <v>5.79</v>
      </c>
    </row>
    <row r="16" spans="1:24" x14ac:dyDescent="0.25">
      <c r="A16" s="18"/>
      <c r="B16" s="26" t="s">
        <v>19</v>
      </c>
      <c r="C16" s="20"/>
      <c r="D16" s="20"/>
      <c r="E16" s="21">
        <f>F16+I16+L16+O16+R16+U16+X16+AA16+AG16+AD16</f>
        <v>221.70000000000002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  <c r="M16" s="27"/>
      <c r="N16" s="27"/>
      <c r="O16" s="27">
        <v>39.29</v>
      </c>
      <c r="P16" s="27"/>
      <c r="Q16" s="27"/>
      <c r="R16" s="27">
        <v>52.35</v>
      </c>
      <c r="S16" s="27"/>
      <c r="T16" s="27"/>
      <c r="U16" s="27">
        <v>39.840000000000003</v>
      </c>
      <c r="V16" s="27"/>
      <c r="W16" s="27"/>
      <c r="X16" s="27">
        <v>26.81</v>
      </c>
    </row>
    <row r="17" spans="1:24" x14ac:dyDescent="0.25">
      <c r="A17" s="18"/>
      <c r="B17" s="26" t="s">
        <v>20</v>
      </c>
      <c r="C17" s="20"/>
      <c r="D17" s="20"/>
      <c r="E17" s="21">
        <f>F17+I17+L17+O17+R17+U17+X17+AA17+AG17+AD17-0.01</f>
        <v>91.609999999999985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  <c r="M17" s="27"/>
      <c r="N17" s="27"/>
      <c r="O17" s="27">
        <v>16.239999999999998</v>
      </c>
      <c r="P17" s="27"/>
      <c r="Q17" s="27"/>
      <c r="R17" s="27">
        <v>21.63</v>
      </c>
      <c r="S17" s="27"/>
      <c r="T17" s="27"/>
      <c r="U17" s="27">
        <v>16.46</v>
      </c>
      <c r="V17" s="27"/>
      <c r="W17" s="27"/>
      <c r="X17" s="27">
        <v>11.08</v>
      </c>
    </row>
    <row r="18" spans="1:24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x14ac:dyDescent="0.25">
      <c r="A19" s="33"/>
      <c r="B19" s="34" t="s">
        <v>22</v>
      </c>
      <c r="C19" s="35"/>
      <c r="D19" s="35"/>
      <c r="E19" s="36">
        <f>E20+E21+E22+E23+E24+E25+E27+E28+E26+E29</f>
        <v>903.31999999999982</v>
      </c>
      <c r="F19" s="36">
        <f>F20+F21+F22+F23+F24+F25+F27+F28+F26</f>
        <v>126.42</v>
      </c>
      <c r="G19" s="36">
        <f t="shared" ref="G19:W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  <c r="M19" s="36">
        <f t="shared" si="2"/>
        <v>0</v>
      </c>
      <c r="N19" s="36">
        <f t="shared" si="2"/>
        <v>0</v>
      </c>
      <c r="O19" s="36">
        <f>O20+O21+O22+O23+O24+O25+O27+O28+O26</f>
        <v>104.50999999999999</v>
      </c>
      <c r="P19" s="36">
        <f t="shared" si="2"/>
        <v>0</v>
      </c>
      <c r="Q19" s="36">
        <f t="shared" si="2"/>
        <v>0</v>
      </c>
      <c r="R19" s="36">
        <f>R20+R21+R22+R23+R24+R25+R27+R28+R26</f>
        <v>130.68</v>
      </c>
      <c r="S19" s="36">
        <f t="shared" si="2"/>
        <v>0</v>
      </c>
      <c r="T19" s="36">
        <f t="shared" si="2"/>
        <v>0</v>
      </c>
      <c r="U19" s="36">
        <f>U20+U21+U22+U23+U24+U25+U27+U28+U26</f>
        <v>71.510000000000005</v>
      </c>
      <c r="V19" s="36">
        <f t="shared" si="2"/>
        <v>0</v>
      </c>
      <c r="W19" s="36">
        <f t="shared" si="2"/>
        <v>0</v>
      </c>
      <c r="X19" s="36">
        <f>X20+X21+X22+X23+X24+X25+X27+X28+X26</f>
        <v>47.98</v>
      </c>
    </row>
    <row r="20" spans="1:24" ht="30" x14ac:dyDescent="0.25">
      <c r="A20" s="37"/>
      <c r="B20" s="38" t="s">
        <v>23</v>
      </c>
      <c r="C20" s="39"/>
      <c r="D20" s="39"/>
      <c r="E20" s="40">
        <f>F20+I20+L20+O20+R20+U20+X20+AA20+AG20+AD20</f>
        <v>294.84999999999997</v>
      </c>
      <c r="F20" s="41">
        <v>112.83</v>
      </c>
      <c r="G20" s="41"/>
      <c r="H20" s="41"/>
      <c r="I20" s="41"/>
      <c r="J20" s="41"/>
      <c r="K20" s="41"/>
      <c r="L20" s="41"/>
      <c r="M20" s="41"/>
      <c r="N20" s="41"/>
      <c r="O20" s="41">
        <v>63.47</v>
      </c>
      <c r="P20" s="41"/>
      <c r="Q20" s="41"/>
      <c r="R20" s="41">
        <v>79.25</v>
      </c>
      <c r="S20" s="41"/>
      <c r="T20" s="41"/>
      <c r="U20" s="41">
        <v>29.15</v>
      </c>
      <c r="V20" s="41"/>
      <c r="W20" s="41"/>
      <c r="X20" s="41">
        <v>10.15</v>
      </c>
    </row>
    <row r="21" spans="1:24" ht="30" x14ac:dyDescent="0.25">
      <c r="A21" s="37"/>
      <c r="B21" s="42" t="s">
        <v>24</v>
      </c>
      <c r="C21" s="39"/>
      <c r="D21" s="39"/>
      <c r="E21" s="40">
        <f>F21+I21+L21+O21+R21+U21+X21+AA21+AG21+AD21+0.01</f>
        <v>131.13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  <c r="M21" s="41"/>
      <c r="N21" s="41"/>
      <c r="O21" s="41">
        <v>23.24</v>
      </c>
      <c r="P21" s="41"/>
      <c r="Q21" s="41"/>
      <c r="R21" s="41">
        <v>30.97</v>
      </c>
      <c r="S21" s="41"/>
      <c r="T21" s="41"/>
      <c r="U21" s="41">
        <v>23.57</v>
      </c>
      <c r="V21" s="41"/>
      <c r="W21" s="41"/>
      <c r="X21" s="41">
        <v>15.86</v>
      </c>
    </row>
    <row r="22" spans="1:24" x14ac:dyDescent="0.25">
      <c r="A22" s="37"/>
      <c r="B22" s="42" t="s">
        <v>25</v>
      </c>
      <c r="C22" s="39"/>
      <c r="D22" s="39"/>
      <c r="E22" s="40">
        <f>F22+I22+L22+O22+R22+U22+X22+AA22+AG22+AD22</f>
        <v>12.31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  <c r="M22" s="41"/>
      <c r="N22" s="41"/>
      <c r="O22" s="41">
        <v>2.1800000000000002</v>
      </c>
      <c r="P22" s="41"/>
      <c r="Q22" s="41"/>
      <c r="R22" s="41">
        <v>2.91</v>
      </c>
      <c r="S22" s="41"/>
      <c r="T22" s="41"/>
      <c r="U22" s="41">
        <v>2.21</v>
      </c>
      <c r="V22" s="41"/>
      <c r="W22" s="41"/>
      <c r="X22" s="41">
        <v>1.49</v>
      </c>
    </row>
    <row r="23" spans="1:24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x14ac:dyDescent="0.25">
      <c r="A24" s="44"/>
      <c r="B24" s="38" t="s">
        <v>27</v>
      </c>
      <c r="C24" s="45"/>
      <c r="D24" s="45"/>
      <c r="E24" s="40">
        <f>F24+I24+L24+O24+R24+U24+X24+AA24+AD24</f>
        <v>13.040000000000001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  <c r="M24" s="113"/>
      <c r="N24" s="114"/>
      <c r="O24" s="41">
        <v>2.31</v>
      </c>
      <c r="P24" s="41"/>
      <c r="Q24" s="41"/>
      <c r="R24" s="41">
        <v>3.08</v>
      </c>
      <c r="S24" s="41"/>
      <c r="T24" s="41"/>
      <c r="U24" s="41">
        <v>2.34</v>
      </c>
      <c r="V24" s="41"/>
      <c r="W24" s="41"/>
      <c r="X24" s="41">
        <v>1.58</v>
      </c>
    </row>
    <row r="25" spans="1:24" ht="30" x14ac:dyDescent="0.25">
      <c r="A25" s="37"/>
      <c r="B25" s="38" t="s">
        <v>28</v>
      </c>
      <c r="C25" s="45"/>
      <c r="D25" s="45"/>
      <c r="E25" s="40">
        <f>F25+I25+L25+O25+R25+U25+X25+AA25+AG25</f>
        <v>18.600000000000001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  <c r="M25" s="41"/>
      <c r="N25" s="41"/>
      <c r="O25" s="41">
        <v>3.6</v>
      </c>
      <c r="P25" s="41"/>
      <c r="Q25" s="41"/>
      <c r="R25" s="41">
        <v>4.8</v>
      </c>
      <c r="S25" s="41"/>
      <c r="T25" s="41"/>
      <c r="U25" s="41">
        <v>3.6</v>
      </c>
      <c r="V25" s="41"/>
      <c r="W25" s="41"/>
      <c r="X25" s="41">
        <v>2.4</v>
      </c>
    </row>
    <row r="26" spans="1:24" x14ac:dyDescent="0.25">
      <c r="A26" s="37"/>
      <c r="B26" s="38" t="s">
        <v>29</v>
      </c>
      <c r="C26" s="45"/>
      <c r="D26" s="45"/>
      <c r="E26" s="40">
        <f>F26+I26+L26+O26+R26+U26+X26+AA26+AD26+AG26</f>
        <v>56.8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  <c r="M26" s="41"/>
      <c r="N26" s="41"/>
      <c r="O26" s="41">
        <v>9</v>
      </c>
      <c r="P26" s="41"/>
      <c r="Q26" s="41"/>
      <c r="R26" s="41">
        <v>9</v>
      </c>
      <c r="S26" s="41"/>
      <c r="T26" s="41"/>
      <c r="U26" s="41">
        <v>9.9</v>
      </c>
      <c r="V26" s="41"/>
      <c r="W26" s="41"/>
      <c r="X26" s="41">
        <v>16.5</v>
      </c>
    </row>
    <row r="27" spans="1:24" x14ac:dyDescent="0.25">
      <c r="A27" s="47"/>
      <c r="B27" s="42" t="s">
        <v>30</v>
      </c>
      <c r="C27" s="39"/>
      <c r="D27" s="39"/>
      <c r="E27" s="40">
        <f>F27+I27+L27+O27+R27+U27+X27+AA27+AD27-0.01</f>
        <v>5.1800000000000006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  <c r="M27" s="41"/>
      <c r="N27" s="41"/>
      <c r="O27" s="41">
        <v>0.71</v>
      </c>
      <c r="P27" s="41"/>
      <c r="Q27" s="41"/>
      <c r="R27" s="41">
        <v>0.67</v>
      </c>
      <c r="S27" s="41"/>
      <c r="T27" s="41"/>
      <c r="U27" s="41">
        <v>0.74</v>
      </c>
      <c r="V27" s="41"/>
      <c r="W27" s="41"/>
      <c r="X27" s="41"/>
    </row>
    <row r="28" spans="1:24" x14ac:dyDescent="0.25">
      <c r="A28" s="47"/>
      <c r="B28" s="48" t="s">
        <v>31</v>
      </c>
      <c r="C28" s="39"/>
      <c r="D28" s="39"/>
      <c r="E28" s="40">
        <f>AA28</f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x14ac:dyDescent="0.25">
      <c r="A29" s="47"/>
      <c r="B29" s="48" t="s">
        <v>32</v>
      </c>
      <c r="C29" s="39"/>
      <c r="D29" s="39"/>
      <c r="E29" s="40">
        <f>F29+I29+L29+O29+R29+U29+X29+AA29+AD29-0.01</f>
        <v>131.41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  <c r="M29" s="41"/>
      <c r="N29" s="41"/>
      <c r="O29" s="41">
        <v>23.29</v>
      </c>
      <c r="P29" s="41"/>
      <c r="Q29" s="41"/>
      <c r="R29" s="41">
        <v>31.03</v>
      </c>
      <c r="S29" s="41"/>
      <c r="T29" s="41"/>
      <c r="U29" s="41">
        <v>23.62</v>
      </c>
      <c r="V29" s="41"/>
      <c r="W29" s="41"/>
      <c r="X29" s="41">
        <v>15.91</v>
      </c>
    </row>
    <row r="30" spans="1:24" x14ac:dyDescent="0.25">
      <c r="A30" s="49"/>
      <c r="B30" s="50" t="s">
        <v>33</v>
      </c>
      <c r="C30" s="51"/>
      <c r="D30" s="51"/>
      <c r="E30" s="52">
        <f t="shared" ref="E30:X30" si="3">E12/E31*100</f>
        <v>99.410979302353979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  <c r="M30" s="52" t="e">
        <f t="shared" si="3"/>
        <v>#DIV/0!</v>
      </c>
      <c r="N30" s="52" t="e">
        <f t="shared" si="3"/>
        <v>#DIV/0!</v>
      </c>
      <c r="O30" s="52">
        <f t="shared" si="3"/>
        <v>99.473728616929264</v>
      </c>
      <c r="P30" s="52" t="e">
        <f t="shared" si="3"/>
        <v>#DIV/0!</v>
      </c>
      <c r="Q30" s="52" t="e">
        <f t="shared" si="3"/>
        <v>#DIV/0!</v>
      </c>
      <c r="R30" s="52">
        <f t="shared" si="3"/>
        <v>99.450278328798561</v>
      </c>
      <c r="S30" s="52">
        <f t="shared" si="3"/>
        <v>0</v>
      </c>
      <c r="T30" s="52" t="e">
        <f t="shared" si="3"/>
        <v>#DIV/0!</v>
      </c>
      <c r="U30" s="52">
        <f t="shared" si="3"/>
        <v>99.467426436636856</v>
      </c>
      <c r="V30" s="52" t="e">
        <f t="shared" si="3"/>
        <v>#DIV/0!</v>
      </c>
      <c r="W30" s="52" t="e">
        <f t="shared" si="3"/>
        <v>#DIV/0!</v>
      </c>
      <c r="X30" s="52">
        <f t="shared" si="3"/>
        <v>99.383805217011954</v>
      </c>
    </row>
    <row r="31" spans="1:24" x14ac:dyDescent="0.25">
      <c r="A31" s="18"/>
      <c r="B31" s="19" t="s">
        <v>34</v>
      </c>
      <c r="C31" s="20"/>
      <c r="D31" s="20"/>
      <c r="E31" s="21">
        <f>E32+E33+E37+E38+E34+E35+E36-0.01</f>
        <v>22094.300000000003</v>
      </c>
      <c r="F31" s="21">
        <f>F32+F33+F37+F38</f>
        <v>1334.08</v>
      </c>
      <c r="G31" s="21">
        <f t="shared" ref="G31:X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  <c r="M31" s="21">
        <f t="shared" si="4"/>
        <v>0</v>
      </c>
      <c r="N31" s="21">
        <f t="shared" si="4"/>
        <v>0</v>
      </c>
      <c r="O31" s="21">
        <f t="shared" si="4"/>
        <v>3792.7200000000003</v>
      </c>
      <c r="P31" s="21">
        <f t="shared" si="4"/>
        <v>0</v>
      </c>
      <c r="Q31" s="21">
        <f t="shared" si="4"/>
        <v>0</v>
      </c>
      <c r="R31" s="21">
        <f t="shared" si="4"/>
        <v>5046.1900000000005</v>
      </c>
      <c r="S31" s="21">
        <f t="shared" si="4"/>
        <v>3595.39</v>
      </c>
      <c r="T31" s="21">
        <f t="shared" si="4"/>
        <v>0</v>
      </c>
      <c r="U31" s="21">
        <f t="shared" si="4"/>
        <v>3811.6800000000003</v>
      </c>
      <c r="V31" s="21">
        <f t="shared" si="4"/>
        <v>0</v>
      </c>
      <c r="W31" s="21">
        <f t="shared" si="4"/>
        <v>0</v>
      </c>
      <c r="X31" s="21">
        <f t="shared" si="4"/>
        <v>2567.3700000000003</v>
      </c>
    </row>
    <row r="32" spans="1:24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19863.730000000003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  <c r="M32" s="54"/>
      <c r="N32" s="54"/>
      <c r="O32" s="54">
        <v>3520.11</v>
      </c>
      <c r="P32" s="54"/>
      <c r="Q32" s="54"/>
      <c r="R32" s="54">
        <v>4690.3900000000003</v>
      </c>
      <c r="S32" s="54">
        <v>3569.65</v>
      </c>
      <c r="T32" s="54"/>
      <c r="U32" s="54">
        <v>3569.65</v>
      </c>
      <c r="V32" s="54"/>
      <c r="W32" s="54"/>
      <c r="X32" s="54">
        <v>2405.5700000000002</v>
      </c>
    </row>
    <row r="33" spans="1:24" ht="31.5" x14ac:dyDescent="0.25">
      <c r="A33" s="55"/>
      <c r="B33" s="26" t="s">
        <v>17</v>
      </c>
      <c r="C33" s="56"/>
      <c r="D33" s="56"/>
      <c r="E33" s="21">
        <f t="shared" si="5"/>
        <v>976.75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  <c r="M33" s="57"/>
      <c r="N33" s="57"/>
      <c r="O33" s="57">
        <v>173.09</v>
      </c>
      <c r="P33" s="57"/>
      <c r="Q33" s="57"/>
      <c r="R33" s="57">
        <v>230.64</v>
      </c>
      <c r="S33" s="57"/>
      <c r="T33" s="57"/>
      <c r="U33" s="57">
        <v>175.53</v>
      </c>
      <c r="V33" s="57"/>
      <c r="W33" s="57"/>
      <c r="X33" s="57">
        <v>118.29</v>
      </c>
    </row>
    <row r="34" spans="1:24" ht="31.5" x14ac:dyDescent="0.25">
      <c r="A34" s="18"/>
      <c r="B34" s="26" t="s">
        <v>18</v>
      </c>
      <c r="C34" s="20"/>
      <c r="D34" s="20"/>
      <c r="E34" s="21">
        <f t="shared" si="5"/>
        <v>49.849999999999994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  <c r="M34" s="57"/>
      <c r="N34" s="57"/>
      <c r="O34" s="57">
        <v>8.83</v>
      </c>
      <c r="P34" s="57"/>
      <c r="Q34" s="57"/>
      <c r="R34" s="57">
        <v>11.77</v>
      </c>
      <c r="S34" s="57"/>
      <c r="T34" s="57"/>
      <c r="U34" s="57">
        <v>8.9600000000000009</v>
      </c>
      <c r="V34" s="57"/>
      <c r="W34" s="57"/>
      <c r="X34" s="57">
        <v>6.04</v>
      </c>
    </row>
    <row r="35" spans="1:24" x14ac:dyDescent="0.25">
      <c r="A35" s="18"/>
      <c r="B35" s="26" t="s">
        <v>19</v>
      </c>
      <c r="C35" s="20"/>
      <c r="D35" s="20"/>
      <c r="E35" s="21">
        <f t="shared" si="5"/>
        <v>231.18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  <c r="M35" s="57"/>
      <c r="N35" s="57"/>
      <c r="O35" s="57">
        <v>40.97</v>
      </c>
      <c r="P35" s="57"/>
      <c r="Q35" s="57"/>
      <c r="R35" s="57">
        <v>54.59</v>
      </c>
      <c r="S35" s="57"/>
      <c r="T35" s="57"/>
      <c r="U35" s="57">
        <v>41.54</v>
      </c>
      <c r="V35" s="57"/>
      <c r="W35" s="57"/>
      <c r="X35" s="57">
        <v>28</v>
      </c>
    </row>
    <row r="36" spans="1:24" x14ac:dyDescent="0.25">
      <c r="A36" s="18"/>
      <c r="B36" s="26" t="s">
        <v>20</v>
      </c>
      <c r="C36" s="20"/>
      <c r="D36" s="20"/>
      <c r="E36" s="21">
        <f t="shared" si="5"/>
        <v>95.42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  <c r="M36" s="57"/>
      <c r="N36" s="57"/>
      <c r="O36" s="57">
        <v>16.91</v>
      </c>
      <c r="P36" s="57"/>
      <c r="Q36" s="57"/>
      <c r="R36" s="57">
        <v>22.53</v>
      </c>
      <c r="S36" s="57"/>
      <c r="T36" s="57"/>
      <c r="U36" s="57">
        <v>17.149999999999999</v>
      </c>
      <c r="V36" s="57"/>
      <c r="W36" s="57"/>
      <c r="X36" s="57">
        <v>11.55</v>
      </c>
    </row>
    <row r="37" spans="1:24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  <c r="M37" s="110"/>
      <c r="N37" s="110"/>
      <c r="O37" s="60"/>
      <c r="P37" s="110"/>
      <c r="Q37" s="110"/>
      <c r="R37" s="60"/>
      <c r="S37" s="110"/>
      <c r="T37" s="110"/>
      <c r="U37" s="60"/>
      <c r="V37" s="110"/>
      <c r="W37" s="110"/>
      <c r="X37" s="60"/>
    </row>
    <row r="38" spans="1:24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877.37999999999988</v>
      </c>
      <c r="F38" s="36">
        <f>F39+F40+F41+F42+F43+F44+F46+F47+F45</f>
        <v>122.5</v>
      </c>
      <c r="G38" s="36">
        <f t="shared" ref="G38:X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  <c r="M38" s="36">
        <f t="shared" si="6"/>
        <v>0</v>
      </c>
      <c r="N38" s="36">
        <f t="shared" si="6"/>
        <v>0</v>
      </c>
      <c r="O38" s="36">
        <f t="shared" si="6"/>
        <v>99.52</v>
      </c>
      <c r="P38" s="36">
        <f t="shared" si="6"/>
        <v>0</v>
      </c>
      <c r="Q38" s="36">
        <f t="shared" si="6"/>
        <v>0</v>
      </c>
      <c r="R38" s="36">
        <f t="shared" si="6"/>
        <v>125.16</v>
      </c>
      <c r="S38" s="36">
        <f t="shared" si="6"/>
        <v>25.74</v>
      </c>
      <c r="T38" s="36">
        <f t="shared" si="6"/>
        <v>0</v>
      </c>
      <c r="U38" s="36">
        <f t="shared" si="6"/>
        <v>66.5</v>
      </c>
      <c r="V38" s="36">
        <f t="shared" si="6"/>
        <v>0</v>
      </c>
      <c r="W38" s="36">
        <f t="shared" si="6"/>
        <v>0</v>
      </c>
      <c r="X38" s="36">
        <f t="shared" si="6"/>
        <v>43.51</v>
      </c>
    </row>
    <row r="39" spans="1:24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277.8</v>
      </c>
      <c r="F39" s="41">
        <v>109.42</v>
      </c>
      <c r="G39" s="41"/>
      <c r="H39" s="41"/>
      <c r="I39" s="41"/>
      <c r="J39" s="41"/>
      <c r="K39" s="41"/>
      <c r="L39" s="41"/>
      <c r="M39" s="41"/>
      <c r="N39" s="41"/>
      <c r="O39" s="41">
        <v>60.06</v>
      </c>
      <c r="P39" s="41"/>
      <c r="Q39" s="41"/>
      <c r="R39" s="41">
        <v>75.84</v>
      </c>
      <c r="S39" s="41">
        <v>25.74</v>
      </c>
      <c r="T39" s="41"/>
      <c r="U39" s="41">
        <v>25.74</v>
      </c>
      <c r="V39" s="41"/>
      <c r="W39" s="41"/>
      <c r="X39" s="41">
        <v>6.74</v>
      </c>
    </row>
    <row r="40" spans="1:24" ht="30" x14ac:dyDescent="0.25">
      <c r="A40" s="37"/>
      <c r="B40" s="42" t="s">
        <v>24</v>
      </c>
      <c r="C40" s="64"/>
      <c r="D40" s="64"/>
      <c r="E40" s="40">
        <f>F40+I40+L40+O40+R40+U40+X40+AA40+AG40+AD40+0.01</f>
        <v>122.24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  <c r="M40" s="41"/>
      <c r="N40" s="41"/>
      <c r="O40" s="41">
        <v>21.66</v>
      </c>
      <c r="P40" s="41"/>
      <c r="Q40" s="41"/>
      <c r="R40" s="41">
        <v>28.86</v>
      </c>
      <c r="S40" s="41"/>
      <c r="T40" s="41"/>
      <c r="U40" s="41">
        <v>21.97</v>
      </c>
      <c r="V40" s="41"/>
      <c r="W40" s="41"/>
      <c r="X40" s="41">
        <v>14.8</v>
      </c>
    </row>
    <row r="41" spans="1:24" x14ac:dyDescent="0.25">
      <c r="A41" s="37"/>
      <c r="B41" s="42" t="s">
        <v>25</v>
      </c>
      <c r="C41" s="64"/>
      <c r="D41" s="64"/>
      <c r="E41" s="40">
        <f t="shared" si="7"/>
        <v>12.31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  <c r="M41" s="41"/>
      <c r="N41" s="41"/>
      <c r="O41" s="41">
        <v>2.1800000000000002</v>
      </c>
      <c r="P41" s="41"/>
      <c r="Q41" s="41"/>
      <c r="R41" s="41">
        <v>2.91</v>
      </c>
      <c r="S41" s="41"/>
      <c r="T41" s="41"/>
      <c r="U41" s="41">
        <v>2.21</v>
      </c>
      <c r="V41" s="41"/>
      <c r="W41" s="41"/>
      <c r="X41" s="41">
        <v>1.49</v>
      </c>
    </row>
    <row r="42" spans="1:24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x14ac:dyDescent="0.25">
      <c r="A43" s="44"/>
      <c r="B43" s="38" t="s">
        <v>27</v>
      </c>
      <c r="C43" s="47"/>
      <c r="D43" s="47"/>
      <c r="E43" s="40">
        <f t="shared" si="7"/>
        <v>13.040000000000001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  <c r="M43" s="113"/>
      <c r="N43" s="114"/>
      <c r="O43" s="41">
        <v>2.31</v>
      </c>
      <c r="P43" s="41"/>
      <c r="Q43" s="41"/>
      <c r="R43" s="41">
        <v>3.08</v>
      </c>
      <c r="S43" s="41"/>
      <c r="T43" s="41"/>
      <c r="U43" s="41">
        <v>2.34</v>
      </c>
      <c r="V43" s="41"/>
      <c r="W43" s="41"/>
      <c r="X43" s="41">
        <v>1.58</v>
      </c>
    </row>
    <row r="44" spans="1:24" ht="30" x14ac:dyDescent="0.25">
      <c r="A44" s="37"/>
      <c r="B44" s="38" t="s">
        <v>28</v>
      </c>
      <c r="C44" s="47"/>
      <c r="D44" s="47"/>
      <c r="E44" s="40">
        <f t="shared" si="7"/>
        <v>18.600000000000001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  <c r="M44" s="41"/>
      <c r="N44" s="41"/>
      <c r="O44" s="41">
        <v>3.6</v>
      </c>
      <c r="P44" s="41"/>
      <c r="Q44" s="41"/>
      <c r="R44" s="41">
        <v>4.8</v>
      </c>
      <c r="S44" s="41"/>
      <c r="T44" s="41"/>
      <c r="U44" s="41">
        <v>3.6</v>
      </c>
      <c r="V44" s="41"/>
      <c r="W44" s="41"/>
      <c r="X44" s="41">
        <v>2.4</v>
      </c>
    </row>
    <row r="45" spans="1:24" x14ac:dyDescent="0.25">
      <c r="A45" s="37"/>
      <c r="B45" s="38" t="s">
        <v>29</v>
      </c>
      <c r="C45" s="47"/>
      <c r="D45" s="47"/>
      <c r="E45" s="40">
        <f>F45+I45+L45+O45+R45+U45+X45+AA45+AD45+AG45</f>
        <v>56.8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  <c r="M45" s="41"/>
      <c r="N45" s="41"/>
      <c r="O45" s="41">
        <v>9</v>
      </c>
      <c r="P45" s="41"/>
      <c r="Q45" s="41"/>
      <c r="R45" s="41">
        <v>9</v>
      </c>
      <c r="S45" s="41"/>
      <c r="T45" s="41"/>
      <c r="U45" s="41">
        <v>9.9</v>
      </c>
      <c r="V45" s="41"/>
      <c r="W45" s="41"/>
      <c r="X45" s="41">
        <v>16.5</v>
      </c>
    </row>
    <row r="46" spans="1:24" x14ac:dyDescent="0.25">
      <c r="A46" s="37"/>
      <c r="B46" s="42" t="s">
        <v>30</v>
      </c>
      <c r="C46" s="64"/>
      <c r="D46" s="64"/>
      <c r="E46" s="40">
        <f>F46+I46+L46+O46+R46+U46+X46+AA46+AG46+AD46-0.01</f>
        <v>5.1800000000000006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  <c r="M46" s="41"/>
      <c r="N46" s="41"/>
      <c r="O46" s="41">
        <v>0.71</v>
      </c>
      <c r="P46" s="41"/>
      <c r="Q46" s="41"/>
      <c r="R46" s="41">
        <v>0.67</v>
      </c>
      <c r="S46" s="41"/>
      <c r="T46" s="41"/>
      <c r="U46" s="41">
        <v>0.74</v>
      </c>
      <c r="V46" s="41"/>
      <c r="W46" s="41"/>
      <c r="X46" s="41"/>
    </row>
    <row r="47" spans="1:24" x14ac:dyDescent="0.25">
      <c r="A47" s="47"/>
      <c r="B47" s="48" t="s">
        <v>31</v>
      </c>
      <c r="C47" s="64"/>
      <c r="D47" s="64"/>
      <c r="E47" s="40">
        <f>AA47</f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x14ac:dyDescent="0.25">
      <c r="A48" s="47"/>
      <c r="B48" s="48" t="s">
        <v>32</v>
      </c>
      <c r="C48" s="64"/>
      <c r="D48" s="64"/>
      <c r="E48" s="40">
        <f>F48+I48+L48+O48+R48+U48+X48+AA48+AD48-0.01</f>
        <v>131.41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  <c r="M48" s="41"/>
      <c r="N48" s="41"/>
      <c r="O48" s="41">
        <v>23.29</v>
      </c>
      <c r="P48" s="41"/>
      <c r="Q48" s="41"/>
      <c r="R48" s="41">
        <v>31.03</v>
      </c>
      <c r="S48" s="41"/>
      <c r="T48" s="41"/>
      <c r="U48" s="41">
        <v>23.62</v>
      </c>
      <c r="V48" s="41"/>
      <c r="W48" s="41"/>
      <c r="X48" s="41">
        <v>15.91</v>
      </c>
    </row>
    <row r="49" spans="1:24" x14ac:dyDescent="0.25">
      <c r="A49" s="65"/>
      <c r="B49" s="66" t="s">
        <v>37</v>
      </c>
      <c r="C49" s="67"/>
      <c r="D49" s="67"/>
      <c r="E49" s="68">
        <f>E50+E96+E115+E116+E117+E118+E119+1.62</f>
        <v>23029.869999999995</v>
      </c>
      <c r="F49" s="68">
        <f t="shared" ref="F49:X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  <c r="M49" s="68">
        <f t="shared" si="8"/>
        <v>0</v>
      </c>
      <c r="N49" s="68">
        <f t="shared" si="8"/>
        <v>0</v>
      </c>
      <c r="O49" s="68">
        <f t="shared" si="8"/>
        <v>5300.9800000000005</v>
      </c>
      <c r="P49" s="68">
        <f t="shared" si="8"/>
        <v>0</v>
      </c>
      <c r="Q49" s="68">
        <f t="shared" si="8"/>
        <v>0</v>
      </c>
      <c r="R49" s="68">
        <f t="shared" si="8"/>
        <v>4930.6200000000008</v>
      </c>
      <c r="S49" s="68">
        <f t="shared" si="8"/>
        <v>0</v>
      </c>
      <c r="T49" s="68">
        <f t="shared" si="8"/>
        <v>0</v>
      </c>
      <c r="U49" s="68">
        <f t="shared" si="8"/>
        <v>3908.0800000000004</v>
      </c>
      <c r="V49" s="68">
        <f t="shared" si="8"/>
        <v>0</v>
      </c>
      <c r="W49" s="68">
        <f t="shared" si="8"/>
        <v>0</v>
      </c>
      <c r="X49" s="68">
        <f t="shared" si="8"/>
        <v>2763.1000000000004</v>
      </c>
    </row>
    <row r="50" spans="1:24" ht="20.25" x14ac:dyDescent="0.25">
      <c r="A50" s="65"/>
      <c r="B50" s="69" t="s">
        <v>38</v>
      </c>
      <c r="C50" s="67"/>
      <c r="D50" s="67"/>
      <c r="E50" s="68">
        <f>E51+E52+E53+E54+E55+E56+E71+E88+0.01</f>
        <v>16733.149999999998</v>
      </c>
      <c r="F50" s="68">
        <f>F51+F52+F53+F54+F55+F56+F71+F88</f>
        <v>718.38</v>
      </c>
      <c r="G50" s="57">
        <f t="shared" ref="G50:X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  <c r="M50" s="68">
        <f t="shared" si="9"/>
        <v>0</v>
      </c>
      <c r="N50" s="68">
        <f t="shared" si="9"/>
        <v>0</v>
      </c>
      <c r="O50" s="68">
        <f t="shared" si="9"/>
        <v>4185.3900000000003</v>
      </c>
      <c r="P50" s="68">
        <f t="shared" si="9"/>
        <v>0</v>
      </c>
      <c r="Q50" s="68">
        <f t="shared" si="9"/>
        <v>0</v>
      </c>
      <c r="R50" s="68">
        <f t="shared" si="9"/>
        <v>3444.1600000000003</v>
      </c>
      <c r="S50" s="68">
        <f t="shared" si="9"/>
        <v>0</v>
      </c>
      <c r="T50" s="68">
        <f t="shared" si="9"/>
        <v>0</v>
      </c>
      <c r="U50" s="68">
        <f t="shared" si="9"/>
        <v>2776.82</v>
      </c>
      <c r="V50" s="68">
        <f t="shared" si="9"/>
        <v>0</v>
      </c>
      <c r="W50" s="68">
        <f t="shared" si="9"/>
        <v>0</v>
      </c>
      <c r="X50" s="68">
        <f t="shared" si="9"/>
        <v>2000.73</v>
      </c>
    </row>
    <row r="51" spans="1:24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3098.25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  <c r="M51" s="111"/>
      <c r="N51" s="111"/>
      <c r="O51" s="47">
        <v>549.04999999999995</v>
      </c>
      <c r="P51" s="111"/>
      <c r="Q51" s="111"/>
      <c r="R51" s="47">
        <v>731.58</v>
      </c>
      <c r="S51" s="111"/>
      <c r="T51" s="111"/>
      <c r="U51" s="47">
        <v>556.78</v>
      </c>
      <c r="V51" s="111"/>
      <c r="W51" s="111"/>
      <c r="X51" s="47">
        <v>375.21</v>
      </c>
    </row>
    <row r="52" spans="1:24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  <c r="M52" s="111"/>
      <c r="N52" s="111"/>
      <c r="O52" s="47"/>
      <c r="P52" s="111"/>
      <c r="Q52" s="111"/>
      <c r="R52" s="47"/>
      <c r="S52" s="111"/>
      <c r="T52" s="111"/>
      <c r="U52" s="47"/>
      <c r="V52" s="111"/>
      <c r="W52" s="111"/>
      <c r="X52" s="47"/>
    </row>
    <row r="53" spans="1:24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4858.55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  <c r="M53" s="47"/>
      <c r="N53" s="47"/>
      <c r="O53" s="47">
        <v>861</v>
      </c>
      <c r="P53" s="47"/>
      <c r="Q53" s="47"/>
      <c r="R53" s="47">
        <v>1147.24</v>
      </c>
      <c r="S53" s="47"/>
      <c r="T53" s="47"/>
      <c r="U53" s="47">
        <v>873.12</v>
      </c>
      <c r="V53" s="47"/>
      <c r="W53" s="47"/>
      <c r="X53" s="47">
        <v>588.39</v>
      </c>
    </row>
    <row r="54" spans="1:24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1073.8800000000001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  <c r="M54" s="111"/>
      <c r="N54" s="111"/>
      <c r="O54" s="47">
        <v>190.3</v>
      </c>
      <c r="P54" s="111"/>
      <c r="Q54" s="111"/>
      <c r="R54" s="47">
        <v>253.57</v>
      </c>
      <c r="S54" s="111"/>
      <c r="T54" s="111"/>
      <c r="U54" s="47">
        <v>192.98</v>
      </c>
      <c r="V54" s="111"/>
      <c r="W54" s="111"/>
      <c r="X54" s="47">
        <v>130.05000000000001</v>
      </c>
    </row>
    <row r="55" spans="1:24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600.22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  <c r="M55" s="47"/>
      <c r="N55" s="47"/>
      <c r="O55" s="47">
        <v>106.37</v>
      </c>
      <c r="P55" s="47"/>
      <c r="Q55" s="47"/>
      <c r="R55" s="47">
        <v>141.72999999999999</v>
      </c>
      <c r="S55" s="47"/>
      <c r="T55" s="47"/>
      <c r="U55" s="47">
        <v>107.86</v>
      </c>
      <c r="V55" s="47"/>
      <c r="W55" s="47"/>
      <c r="X55" s="47">
        <v>72.69</v>
      </c>
    </row>
    <row r="56" spans="1:24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5857.8700000000008</v>
      </c>
      <c r="F56" s="80">
        <f>F57+F58+F59+F60+F61+F70+F62+F63+F64+F65+F66+F67+F68+F69</f>
        <v>44.53</v>
      </c>
      <c r="G56" s="80">
        <f t="shared" ref="G56:Q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  <c r="M56" s="80">
        <f t="shared" si="10"/>
        <v>0</v>
      </c>
      <c r="N56" s="80">
        <f t="shared" si="10"/>
        <v>0</v>
      </c>
      <c r="O56" s="80">
        <f>O57+O58+O59+O60+O61+O70+O62+O63+O64+O65+O66+O67+O68+O69</f>
        <v>2278.8000000000002</v>
      </c>
      <c r="P56" s="80">
        <f t="shared" si="10"/>
        <v>0</v>
      </c>
      <c r="Q56" s="80">
        <f t="shared" si="10"/>
        <v>0</v>
      </c>
      <c r="R56" s="80">
        <f>R57+R58+R59+R60+R61+R70+R62+R63+R64+R65+R66+R67+R68+R69</f>
        <v>879.02</v>
      </c>
      <c r="S56" s="80">
        <f t="shared" ref="S56:W56" si="11">S57+S58+S59+S60+S61+S70+S62+S63</f>
        <v>0</v>
      </c>
      <c r="T56" s="80">
        <f t="shared" si="11"/>
        <v>0</v>
      </c>
      <c r="U56" s="80">
        <f>U57+U58+U59+U60+U61+U70+U62+U63+U64+U65+U66+U67+U68+U69</f>
        <v>853.93</v>
      </c>
      <c r="V56" s="80">
        <f t="shared" si="11"/>
        <v>0</v>
      </c>
      <c r="W56" s="80">
        <f t="shared" si="11"/>
        <v>0</v>
      </c>
      <c r="X56" s="80">
        <f>X57+X58+X59+X60+X61+X70+X62+X63+X64+X65+X66+X67+X68+X69</f>
        <v>671.91</v>
      </c>
    </row>
    <row r="57" spans="1:24" x14ac:dyDescent="0.25">
      <c r="A57" s="81"/>
      <c r="B57" s="42" t="s">
        <v>45</v>
      </c>
      <c r="C57" s="82"/>
      <c r="D57" s="82"/>
      <c r="E57" s="47">
        <f>F57+I57+L57+O57+R57+U57+X57+AA57+AG57</f>
        <v>2306.5500000000002</v>
      </c>
      <c r="F57" s="45"/>
      <c r="G57" s="37"/>
      <c r="H57" s="37"/>
      <c r="I57" s="37"/>
      <c r="J57" s="37"/>
      <c r="K57" s="37"/>
      <c r="L57" s="37"/>
      <c r="M57" s="37"/>
      <c r="N57" s="37"/>
      <c r="O57" s="37">
        <v>485.59</v>
      </c>
      <c r="P57" s="37"/>
      <c r="Q57" s="37"/>
      <c r="R57" s="37">
        <v>606.99</v>
      </c>
      <c r="S57" s="37"/>
      <c r="T57" s="37"/>
      <c r="U57" s="37">
        <v>728.38</v>
      </c>
      <c r="V57" s="37"/>
      <c r="W57" s="37"/>
      <c r="X57" s="37">
        <v>485.59</v>
      </c>
    </row>
    <row r="58" spans="1:24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68.069999999999993</v>
      </c>
      <c r="F58" s="47"/>
      <c r="G58" s="37"/>
      <c r="H58" s="37"/>
      <c r="I58" s="37"/>
      <c r="J58" s="37"/>
      <c r="K58" s="37"/>
      <c r="L58" s="37"/>
      <c r="M58" s="37"/>
      <c r="N58" s="37"/>
      <c r="O58" s="84">
        <v>31.85</v>
      </c>
      <c r="P58" s="37"/>
      <c r="Q58" s="37"/>
      <c r="R58" s="37">
        <v>19.12</v>
      </c>
      <c r="S58" s="37"/>
      <c r="T58" s="37"/>
      <c r="U58" s="37">
        <v>17.100000000000001</v>
      </c>
      <c r="V58" s="37"/>
      <c r="W58" s="37"/>
      <c r="X58" s="37"/>
    </row>
    <row r="59" spans="1:24" x14ac:dyDescent="0.25">
      <c r="A59" s="81"/>
      <c r="B59" s="83" t="s">
        <v>47</v>
      </c>
      <c r="C59" s="47"/>
      <c r="D59" s="47"/>
      <c r="E59" s="47">
        <f>F59+I59+L59+O59+R59+U59+X59+AA59+AG59+AD59</f>
        <v>527.24</v>
      </c>
      <c r="F59" s="84"/>
      <c r="G59" s="37"/>
      <c r="H59" s="37"/>
      <c r="I59" s="37"/>
      <c r="J59" s="37"/>
      <c r="K59" s="37"/>
      <c r="L59" s="37">
        <v>263.67</v>
      </c>
      <c r="M59" s="37"/>
      <c r="N59" s="37"/>
      <c r="O59" s="37"/>
      <c r="P59" s="37"/>
      <c r="Q59" s="37"/>
      <c r="R59" s="37">
        <v>123.08</v>
      </c>
      <c r="S59" s="37"/>
      <c r="T59" s="37"/>
      <c r="U59" s="37"/>
      <c r="V59" s="37"/>
      <c r="W59" s="37"/>
      <c r="X59" s="37">
        <v>140.49</v>
      </c>
    </row>
    <row r="60" spans="1:24" x14ac:dyDescent="0.25">
      <c r="A60" s="81"/>
      <c r="B60" s="83" t="s">
        <v>48</v>
      </c>
      <c r="C60" s="47"/>
      <c r="D60" s="47"/>
      <c r="E60" s="47">
        <f>F60+I60+L60+O60+R60+U60+X60+AA60+AG60+AD60</f>
        <v>378.84999999999997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  <c r="M60" s="37"/>
      <c r="N60" s="37"/>
      <c r="O60" s="37">
        <v>67.150000000000006</v>
      </c>
      <c r="P60" s="37"/>
      <c r="Q60" s="37"/>
      <c r="R60" s="37">
        <v>89.47</v>
      </c>
      <c r="S60" s="37"/>
      <c r="T60" s="37"/>
      <c r="U60" s="37">
        <v>68.09</v>
      </c>
      <c r="V60" s="37"/>
      <c r="W60" s="37"/>
      <c r="X60" s="37">
        <v>45.83</v>
      </c>
    </row>
    <row r="61" spans="1:24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x14ac:dyDescent="0.25">
      <c r="A62" s="81"/>
      <c r="B62" s="83" t="s">
        <v>50</v>
      </c>
      <c r="C62" s="47"/>
      <c r="D62" s="47"/>
      <c r="E62" s="47">
        <f>F62+I62+L62+O62+R62+U62+X62+AA62+AD62+AG62</f>
        <v>930</v>
      </c>
      <c r="F62" s="84"/>
      <c r="G62" s="37"/>
      <c r="H62" s="37"/>
      <c r="I62" s="37"/>
      <c r="J62" s="37"/>
      <c r="K62" s="37"/>
      <c r="L62" s="37"/>
      <c r="M62" s="37"/>
      <c r="N62" s="37"/>
      <c r="O62" s="37">
        <v>930</v>
      </c>
      <c r="P62" s="37"/>
      <c r="Q62" s="37"/>
      <c r="R62" s="37"/>
      <c r="S62" s="37"/>
      <c r="T62" s="37"/>
      <c r="U62" s="37"/>
      <c r="V62" s="37"/>
      <c r="W62" s="37"/>
      <c r="X62" s="37"/>
    </row>
    <row r="63" spans="1:24" x14ac:dyDescent="0.25">
      <c r="A63" s="81"/>
      <c r="B63" s="83" t="s">
        <v>51</v>
      </c>
      <c r="C63" s="47"/>
      <c r="D63" s="47"/>
      <c r="E63" s="47">
        <f>F63+I63+L63+O63+R63+U63+X63+AA63+AD63</f>
        <v>80.569999999999993</v>
      </c>
      <c r="F63" s="84"/>
      <c r="G63" s="37"/>
      <c r="H63" s="37"/>
      <c r="I63" s="37"/>
      <c r="J63" s="37"/>
      <c r="K63" s="37"/>
      <c r="L63" s="37"/>
      <c r="M63" s="37"/>
      <c r="N63" s="37"/>
      <c r="O63" s="37">
        <v>54.71</v>
      </c>
      <c r="P63" s="37"/>
      <c r="Q63" s="37"/>
      <c r="R63" s="37">
        <v>12.93</v>
      </c>
      <c r="S63" s="37"/>
      <c r="T63" s="37"/>
      <c r="U63" s="37">
        <v>12.93</v>
      </c>
      <c r="V63" s="37"/>
      <c r="W63" s="37"/>
      <c r="X63" s="37"/>
    </row>
    <row r="64" spans="1:24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x14ac:dyDescent="0.25">
      <c r="A65" s="81"/>
      <c r="B65" s="83" t="s">
        <v>53</v>
      </c>
      <c r="C65" s="47"/>
      <c r="D65" s="47"/>
      <c r="E65" s="47">
        <f>AA65</f>
        <v>0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30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x14ac:dyDescent="0.25">
      <c r="A70" s="81"/>
      <c r="B70" s="83" t="s">
        <v>58</v>
      </c>
      <c r="C70" s="47"/>
      <c r="D70" s="47"/>
      <c r="E70" s="47">
        <f>F70+I70+L70+O70+R70+U70+X70+AA70+AG70</f>
        <v>819.19999999999993</v>
      </c>
      <c r="F70" s="47"/>
      <c r="G70" s="37"/>
      <c r="H70" s="37"/>
      <c r="I70" s="37"/>
      <c r="J70" s="37"/>
      <c r="K70" s="37"/>
      <c r="L70" s="37">
        <v>54.84</v>
      </c>
      <c r="M70" s="37"/>
      <c r="N70" s="37"/>
      <c r="O70" s="37">
        <v>709.5</v>
      </c>
      <c r="P70" s="37"/>
      <c r="Q70" s="37"/>
      <c r="R70" s="37">
        <v>27.43</v>
      </c>
      <c r="S70" s="37"/>
      <c r="T70" s="37"/>
      <c r="U70" s="37">
        <v>27.43</v>
      </c>
      <c r="V70" s="37"/>
      <c r="W70" s="37"/>
      <c r="X70" s="37"/>
    </row>
    <row r="71" spans="1:24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853.18999999999994</v>
      </c>
      <c r="F71" s="80">
        <f>F72+F74+F75+F77+F78+F80+F81+F83+F87+F73+F76+F79+F82+F86</f>
        <v>91.210000000000008</v>
      </c>
      <c r="G71" s="80">
        <f t="shared" ref="G71:W71" si="12">G72+G74+G75+G77+G78+G80+G81+G83+G87+G73+G76+G79+G82</f>
        <v>0</v>
      </c>
      <c r="H71" s="80">
        <f t="shared" si="12"/>
        <v>0</v>
      </c>
      <c r="I71" s="80">
        <f>I72+I74+I75+I77+I78+I80+I81+I83+I87+I73+I76+I79+I82+I86</f>
        <v>93.639999999999972</v>
      </c>
      <c r="J71" s="80">
        <f t="shared" si="12"/>
        <v>0</v>
      </c>
      <c r="K71" s="80">
        <f t="shared" si="12"/>
        <v>0</v>
      </c>
      <c r="L71" s="80">
        <f>L72+L74+L75+L77+L78+L80+L81+L83+L87+L73+L76+L79+L82+L86</f>
        <v>102.19999999999999</v>
      </c>
      <c r="M71" s="80">
        <f t="shared" si="12"/>
        <v>0</v>
      </c>
      <c r="N71" s="80">
        <f t="shared" si="12"/>
        <v>0</v>
      </c>
      <c r="O71" s="80">
        <f>O72+O74+O75+O77+O78+O80+O81+O83+O87+O73+O76+O79+O82+O86</f>
        <v>130.54000000000002</v>
      </c>
      <c r="P71" s="80">
        <f t="shared" si="12"/>
        <v>0</v>
      </c>
      <c r="Q71" s="80">
        <f t="shared" si="12"/>
        <v>0</v>
      </c>
      <c r="R71" s="80">
        <f>R72+R74+R75+R77+R78+R80+R81+R83+R87+R73+R76+R79+R82+R86</f>
        <v>198.65000000000003</v>
      </c>
      <c r="S71" s="80">
        <f t="shared" si="12"/>
        <v>0</v>
      </c>
      <c r="T71" s="80">
        <f t="shared" si="12"/>
        <v>0</v>
      </c>
      <c r="U71" s="80">
        <f>U72+U74+U75+U77+U78+U80+U81+U83+U87+U73+U76+U79+U82+U86</f>
        <v>121.85</v>
      </c>
      <c r="V71" s="80">
        <f t="shared" si="12"/>
        <v>0</v>
      </c>
      <c r="W71" s="80">
        <f t="shared" si="12"/>
        <v>0</v>
      </c>
      <c r="X71" s="80">
        <f>X72+X74+X75+X77+X78+X80+X81+X83+X87+X73+X76+X79+X82+X86</f>
        <v>115.11</v>
      </c>
    </row>
    <row r="72" spans="1:24" x14ac:dyDescent="0.25">
      <c r="A72" s="70"/>
      <c r="B72" s="86" t="s">
        <v>60</v>
      </c>
      <c r="C72" s="84"/>
      <c r="D72" s="84"/>
      <c r="E72" s="72">
        <f>F72+I72+L72+O72+R72+U72+X72+AA72+AG72+AD72</f>
        <v>170.59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  <c r="M72" s="111"/>
      <c r="N72" s="111"/>
      <c r="O72" s="47">
        <v>30.23</v>
      </c>
      <c r="P72" s="111"/>
      <c r="Q72" s="111"/>
      <c r="R72" s="47">
        <v>40.28</v>
      </c>
      <c r="S72" s="111"/>
      <c r="T72" s="111"/>
      <c r="U72" s="47">
        <v>30.66</v>
      </c>
      <c r="V72" s="111"/>
      <c r="W72" s="111"/>
      <c r="X72" s="47">
        <v>20.66</v>
      </c>
    </row>
    <row r="73" spans="1:24" x14ac:dyDescent="0.25">
      <c r="A73" s="70"/>
      <c r="B73" s="86" t="s">
        <v>61</v>
      </c>
      <c r="C73" s="84"/>
      <c r="D73" s="84"/>
      <c r="E73" s="72">
        <f>F73+I73+L73+O73+R73+U73+X73+AA73+AD73+AG73</f>
        <v>82.529999999999987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  <c r="M73" s="111"/>
      <c r="N73" s="111"/>
      <c r="O73" s="47">
        <v>14.62</v>
      </c>
      <c r="P73" s="111"/>
      <c r="Q73" s="111"/>
      <c r="R73" s="47">
        <v>19.489999999999998</v>
      </c>
      <c r="S73" s="111"/>
      <c r="T73" s="111"/>
      <c r="U73" s="47">
        <v>14.83</v>
      </c>
      <c r="V73" s="111"/>
      <c r="W73" s="111"/>
      <c r="X73" s="47">
        <v>10</v>
      </c>
    </row>
    <row r="74" spans="1:24" x14ac:dyDescent="0.25">
      <c r="A74" s="70"/>
      <c r="B74" s="87" t="s">
        <v>62</v>
      </c>
      <c r="C74" s="87"/>
      <c r="D74" s="87"/>
      <c r="E74" s="72">
        <f>F74+I74+L74+O74+R74+U74+X74+AA74+AD74</f>
        <v>253.44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  <c r="M74" s="111"/>
      <c r="N74" s="111"/>
      <c r="O74" s="47">
        <v>44.91</v>
      </c>
      <c r="P74" s="111"/>
      <c r="Q74" s="111"/>
      <c r="R74" s="47">
        <v>59.84</v>
      </c>
      <c r="S74" s="111"/>
      <c r="T74" s="111"/>
      <c r="U74" s="47">
        <v>45.55</v>
      </c>
      <c r="V74" s="111"/>
      <c r="W74" s="111"/>
      <c r="X74" s="47">
        <v>30.69</v>
      </c>
    </row>
    <row r="75" spans="1:24" x14ac:dyDescent="0.25">
      <c r="A75" s="70"/>
      <c r="B75" s="87" t="s">
        <v>63</v>
      </c>
      <c r="C75" s="87"/>
      <c r="D75" s="87"/>
      <c r="E75" s="72">
        <f>F75+I75+L75+O75+R75+U75+X75+AA75+AG75+AD75</f>
        <v>52.6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  <c r="M75" s="111"/>
      <c r="N75" s="111"/>
      <c r="O75" s="47">
        <v>9.32</v>
      </c>
      <c r="P75" s="111"/>
      <c r="Q75" s="111"/>
      <c r="R75" s="47">
        <v>12.42</v>
      </c>
      <c r="S75" s="111"/>
      <c r="T75" s="111"/>
      <c r="U75" s="47">
        <v>9.4499999999999993</v>
      </c>
      <c r="V75" s="111"/>
      <c r="W75" s="111"/>
      <c r="X75" s="47">
        <v>6.37</v>
      </c>
    </row>
    <row r="76" spans="1:24" x14ac:dyDescent="0.25">
      <c r="A76" s="70"/>
      <c r="B76" s="87" t="s">
        <v>64</v>
      </c>
      <c r="C76" s="87"/>
      <c r="D76" s="87"/>
      <c r="E76" s="72">
        <f>I76+F76+L76+O76+R76+U76+X76+AA76+AD76+AG76</f>
        <v>64.2</v>
      </c>
      <c r="F76" s="47">
        <v>10.4</v>
      </c>
      <c r="G76" s="111"/>
      <c r="H76" s="111"/>
      <c r="I76" s="47"/>
      <c r="J76" s="111"/>
      <c r="K76" s="111"/>
      <c r="L76" s="47"/>
      <c r="M76" s="111"/>
      <c r="N76" s="111"/>
      <c r="O76" s="47">
        <v>10.4</v>
      </c>
      <c r="P76" s="111"/>
      <c r="Q76" s="111"/>
      <c r="R76" s="47">
        <v>10.4</v>
      </c>
      <c r="S76" s="111"/>
      <c r="T76" s="111"/>
      <c r="U76" s="47"/>
      <c r="V76" s="111"/>
      <c r="W76" s="111"/>
      <c r="X76" s="47">
        <v>33</v>
      </c>
    </row>
    <row r="77" spans="1:24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  <c r="M77" s="111"/>
      <c r="N77" s="111"/>
      <c r="O77" s="47"/>
      <c r="P77" s="111"/>
      <c r="Q77" s="111"/>
      <c r="R77" s="47"/>
      <c r="S77" s="111"/>
      <c r="T77" s="111"/>
      <c r="U77" s="47"/>
      <c r="V77" s="111"/>
      <c r="W77" s="111"/>
      <c r="X77" s="47"/>
    </row>
    <row r="78" spans="1:24" x14ac:dyDescent="0.25">
      <c r="A78" s="70"/>
      <c r="B78" s="86" t="s">
        <v>66</v>
      </c>
      <c r="C78" s="84"/>
      <c r="D78" s="47"/>
      <c r="E78" s="72">
        <f>F78+I78+L78+O78+R78+U78+X78+AA78+AG78+AD78</f>
        <v>26.130000000000003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  <c r="M78" s="111"/>
      <c r="N78" s="111"/>
      <c r="O78" s="47">
        <v>4.63</v>
      </c>
      <c r="P78" s="111"/>
      <c r="Q78" s="111"/>
      <c r="R78" s="47">
        <v>6.17</v>
      </c>
      <c r="S78" s="111"/>
      <c r="T78" s="111"/>
      <c r="U78" s="47">
        <v>4.6900000000000004</v>
      </c>
      <c r="V78" s="111"/>
      <c r="W78" s="111"/>
      <c r="X78" s="47">
        <v>3.16</v>
      </c>
    </row>
    <row r="79" spans="1:24" x14ac:dyDescent="0.25">
      <c r="A79" s="70"/>
      <c r="B79" s="86" t="s">
        <v>67</v>
      </c>
      <c r="C79" s="84"/>
      <c r="D79" s="47"/>
      <c r="E79" s="72">
        <f>F79+I79+L79+O79+R79+U79+X79+AA79+AD79+AG79</f>
        <v>3.9999999999999996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  <c r="M79" s="111"/>
      <c r="N79" s="111"/>
      <c r="O79" s="47">
        <v>0.71</v>
      </c>
      <c r="P79" s="111"/>
      <c r="Q79" s="111"/>
      <c r="R79" s="47">
        <v>0.94</v>
      </c>
      <c r="S79" s="111"/>
      <c r="T79" s="111"/>
      <c r="U79" s="47">
        <v>0.72</v>
      </c>
      <c r="V79" s="111"/>
      <c r="W79" s="111"/>
      <c r="X79" s="47">
        <v>0.48</v>
      </c>
    </row>
    <row r="80" spans="1:24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  <c r="M80" s="111"/>
      <c r="N80" s="111"/>
      <c r="O80" s="47"/>
      <c r="P80" s="111"/>
      <c r="Q80" s="111"/>
      <c r="R80" s="47"/>
      <c r="S80" s="111"/>
      <c r="T80" s="111"/>
      <c r="U80" s="47"/>
      <c r="V80" s="111"/>
      <c r="W80" s="111"/>
      <c r="X80" s="47"/>
    </row>
    <row r="81" spans="1:24" x14ac:dyDescent="0.25">
      <c r="A81" s="70"/>
      <c r="B81" s="88" t="s">
        <v>69</v>
      </c>
      <c r="C81" s="47"/>
      <c r="D81" s="47"/>
      <c r="E81" s="72">
        <f>F81+I81+L81+O81+R81+U81+X81+AA81+AG81+AD81</f>
        <v>28.16</v>
      </c>
      <c r="F81" s="47"/>
      <c r="G81" s="111"/>
      <c r="H81" s="111"/>
      <c r="I81" s="47"/>
      <c r="J81" s="111"/>
      <c r="K81" s="111"/>
      <c r="L81" s="47"/>
      <c r="M81" s="111"/>
      <c r="N81" s="111"/>
      <c r="O81" s="47"/>
      <c r="P81" s="111"/>
      <c r="Q81" s="111"/>
      <c r="R81" s="47">
        <v>28.16</v>
      </c>
      <c r="S81" s="111"/>
      <c r="T81" s="111"/>
      <c r="U81" s="47"/>
      <c r="V81" s="111"/>
      <c r="W81" s="111"/>
      <c r="X81" s="47"/>
    </row>
    <row r="82" spans="1:24" x14ac:dyDescent="0.25">
      <c r="A82" s="70"/>
      <c r="B82" s="88" t="s">
        <v>70</v>
      </c>
      <c r="C82" s="47"/>
      <c r="D82" s="47"/>
      <c r="E82" s="72">
        <f>F82+I82+L82+O82+R82+U82+X82+AA82+AD82+AG82</f>
        <v>54.64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  <c r="M82" s="111"/>
      <c r="N82" s="111"/>
      <c r="O82" s="47">
        <v>9.68</v>
      </c>
      <c r="P82" s="111"/>
      <c r="Q82" s="111"/>
      <c r="R82" s="47">
        <v>12.9</v>
      </c>
      <c r="S82" s="111"/>
      <c r="T82" s="111"/>
      <c r="U82" s="47">
        <v>9.82</v>
      </c>
      <c r="V82" s="111"/>
      <c r="W82" s="111"/>
      <c r="X82" s="47">
        <v>6.62</v>
      </c>
    </row>
    <row r="83" spans="1:24" x14ac:dyDescent="0.25">
      <c r="A83" s="70"/>
      <c r="B83" s="83" t="s">
        <v>71</v>
      </c>
      <c r="C83" s="72"/>
      <c r="D83" s="72"/>
      <c r="E83" s="72">
        <f>F83+I83+L83+O83+R83+U83+X83+AA83+AG83+AD83</f>
        <v>34.11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  <c r="M83" s="47"/>
      <c r="N83" s="47"/>
      <c r="O83" s="47">
        <v>6.04</v>
      </c>
      <c r="P83" s="47"/>
      <c r="Q83" s="47"/>
      <c r="R83" s="47">
        <v>8.0500000000000007</v>
      </c>
      <c r="S83" s="47"/>
      <c r="T83" s="47"/>
      <c r="U83" s="47">
        <v>6.13</v>
      </c>
      <c r="V83" s="47"/>
      <c r="W83" s="47"/>
      <c r="X83" s="47">
        <v>4.13</v>
      </c>
    </row>
    <row r="84" spans="1:24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x14ac:dyDescent="0.25">
      <c r="A88" s="76">
        <v>7</v>
      </c>
      <c r="B88" s="89" t="s">
        <v>74</v>
      </c>
      <c r="C88" s="80"/>
      <c r="D88" s="80"/>
      <c r="E88" s="80">
        <f>E89+E95</f>
        <v>391.18</v>
      </c>
      <c r="F88" s="80">
        <f>F89+F95</f>
        <v>22.73</v>
      </c>
      <c r="G88" s="80">
        <f t="shared" ref="G88:W88" si="13">G89+G90+G95</f>
        <v>0</v>
      </c>
      <c r="H88" s="80">
        <f t="shared" si="13"/>
        <v>0</v>
      </c>
      <c r="I88" s="80">
        <f>I89+I95</f>
        <v>30.13</v>
      </c>
      <c r="J88" s="80">
        <f t="shared" si="13"/>
        <v>0</v>
      </c>
      <c r="K88" s="80">
        <f t="shared" si="13"/>
        <v>0</v>
      </c>
      <c r="L88" s="80">
        <f>L89+L95</f>
        <v>58.95</v>
      </c>
      <c r="M88" s="80">
        <f t="shared" si="13"/>
        <v>0</v>
      </c>
      <c r="N88" s="80">
        <f t="shared" si="13"/>
        <v>0</v>
      </c>
      <c r="O88" s="80">
        <f>O89+O95</f>
        <v>69.330000000000013</v>
      </c>
      <c r="P88" s="80">
        <f t="shared" si="13"/>
        <v>0</v>
      </c>
      <c r="Q88" s="80">
        <f t="shared" si="13"/>
        <v>0</v>
      </c>
      <c r="R88" s="80">
        <f>R89+R95</f>
        <v>92.37</v>
      </c>
      <c r="S88" s="80">
        <f t="shared" si="13"/>
        <v>0</v>
      </c>
      <c r="T88" s="80">
        <f t="shared" si="13"/>
        <v>0</v>
      </c>
      <c r="U88" s="80">
        <f>U89+U95</f>
        <v>70.3</v>
      </c>
      <c r="V88" s="80">
        <f t="shared" si="13"/>
        <v>0</v>
      </c>
      <c r="W88" s="80">
        <f t="shared" si="13"/>
        <v>0</v>
      </c>
      <c r="X88" s="80">
        <f>X89+X95</f>
        <v>47.370000000000005</v>
      </c>
    </row>
    <row r="89" spans="1:24" x14ac:dyDescent="0.25">
      <c r="A89" s="70"/>
      <c r="B89" s="88" t="s">
        <v>75</v>
      </c>
      <c r="C89" s="47"/>
      <c r="D89" s="47"/>
      <c r="E89" s="72">
        <f>F89+I89+L89+O89+R89+U89+X89+AA89+AD89</f>
        <v>369.19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  <c r="M89" s="47"/>
      <c r="N89" s="47"/>
      <c r="O89" s="47">
        <v>65.430000000000007</v>
      </c>
      <c r="P89" s="47"/>
      <c r="Q89" s="47"/>
      <c r="R89" s="47">
        <v>87.18</v>
      </c>
      <c r="S89" s="47"/>
      <c r="T89" s="47"/>
      <c r="U89" s="47">
        <v>66.349999999999994</v>
      </c>
      <c r="V89" s="47"/>
      <c r="W89" s="47"/>
      <c r="X89" s="47">
        <v>44.71</v>
      </c>
    </row>
    <row r="90" spans="1:24" x14ac:dyDescent="0.25">
      <c r="A90" s="70"/>
      <c r="B90" s="86" t="s">
        <v>76</v>
      </c>
      <c r="C90" s="84"/>
      <c r="D90" s="47"/>
      <c r="E90" s="72">
        <f>F90+I90+L90+O90+R90+U90+X90+AA90+AG90+AD90</f>
        <v>27.110000000000003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  <c r="M90" s="111"/>
      <c r="N90" s="111"/>
      <c r="O90" s="47">
        <v>4.8</v>
      </c>
      <c r="P90" s="111"/>
      <c r="Q90" s="111"/>
      <c r="R90" s="47">
        <v>6.4</v>
      </c>
      <c r="S90" s="111"/>
      <c r="T90" s="111"/>
      <c r="U90" s="47">
        <v>4.88</v>
      </c>
      <c r="V90" s="111"/>
      <c r="W90" s="111"/>
      <c r="X90" s="47">
        <v>3.28</v>
      </c>
    </row>
    <row r="91" spans="1:24" x14ac:dyDescent="0.25">
      <c r="A91" s="70"/>
      <c r="B91" s="87" t="s">
        <v>77</v>
      </c>
      <c r="C91" s="87"/>
      <c r="D91" s="87"/>
      <c r="E91" s="72">
        <f>F91+I91+L91+O91+R91+U91+X91+AA91+AG91+AD91</f>
        <v>248.98000000000002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  <c r="M91" s="111"/>
      <c r="N91" s="111"/>
      <c r="O91" s="47">
        <v>44.12</v>
      </c>
      <c r="P91" s="111"/>
      <c r="Q91" s="111"/>
      <c r="R91" s="47">
        <v>58.79</v>
      </c>
      <c r="S91" s="111"/>
      <c r="T91" s="111"/>
      <c r="U91" s="47">
        <v>44.74</v>
      </c>
      <c r="V91" s="111"/>
      <c r="W91" s="111"/>
      <c r="X91" s="47">
        <v>30.15</v>
      </c>
    </row>
    <row r="92" spans="1:24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x14ac:dyDescent="0.25">
      <c r="A93" s="70"/>
      <c r="B93" s="83" t="s">
        <v>79</v>
      </c>
      <c r="C93" s="72"/>
      <c r="D93" s="72"/>
      <c r="E93" s="72">
        <f>F93+I93+L93+O93+R93+U93+X93+AA93+AD93+AG93</f>
        <v>36.909999999999997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  <c r="M93" s="47"/>
      <c r="N93" s="47"/>
      <c r="O93" s="47">
        <v>6.54</v>
      </c>
      <c r="P93" s="47"/>
      <c r="Q93" s="47"/>
      <c r="R93" s="47">
        <v>8.7100000000000009</v>
      </c>
      <c r="S93" s="47"/>
      <c r="T93" s="47"/>
      <c r="U93" s="47">
        <v>6.63</v>
      </c>
      <c r="V93" s="47"/>
      <c r="W93" s="47"/>
      <c r="X93" s="47">
        <v>4.47</v>
      </c>
    </row>
    <row r="94" spans="1:24" x14ac:dyDescent="0.25">
      <c r="A94" s="70"/>
      <c r="B94" s="83" t="s">
        <v>80</v>
      </c>
      <c r="C94" s="72"/>
      <c r="D94" s="72"/>
      <c r="E94" s="72">
        <f>F94+I94+L94+O94+R94+U94+X94+AA94+AD94+AG94</f>
        <v>56.20000000000001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  <c r="M94" s="47"/>
      <c r="N94" s="47"/>
      <c r="O94" s="47">
        <v>9.9600000000000009</v>
      </c>
      <c r="P94" s="47"/>
      <c r="Q94" s="47"/>
      <c r="R94" s="47">
        <v>13.27</v>
      </c>
      <c r="S94" s="47"/>
      <c r="T94" s="47"/>
      <c r="U94" s="47">
        <v>10.1</v>
      </c>
      <c r="V94" s="47"/>
      <c r="W94" s="47"/>
      <c r="X94" s="47">
        <v>6.81</v>
      </c>
    </row>
    <row r="95" spans="1:24" x14ac:dyDescent="0.25">
      <c r="A95" s="70"/>
      <c r="B95" s="88" t="s">
        <v>81</v>
      </c>
      <c r="C95" s="47"/>
      <c r="D95" s="47"/>
      <c r="E95" s="72">
        <f>F95+I95+L95+O95+R95+U95+X95+AA95+AD95+AG95</f>
        <v>21.99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  <c r="M95" s="111"/>
      <c r="N95" s="111"/>
      <c r="O95" s="47">
        <v>3.9</v>
      </c>
      <c r="P95" s="111"/>
      <c r="Q95" s="111"/>
      <c r="R95" s="47">
        <v>5.19</v>
      </c>
      <c r="S95" s="111"/>
      <c r="T95" s="111"/>
      <c r="U95" s="47">
        <v>3.95</v>
      </c>
      <c r="V95" s="111"/>
      <c r="W95" s="111"/>
      <c r="X95" s="47">
        <v>2.66</v>
      </c>
    </row>
    <row r="96" spans="1:24" x14ac:dyDescent="0.25">
      <c r="A96" s="76">
        <v>8</v>
      </c>
      <c r="B96" s="90" t="s">
        <v>82</v>
      </c>
      <c r="C96" s="91"/>
      <c r="D96" s="91"/>
      <c r="E96" s="80">
        <f>E97+E98+E99+E100+E102</f>
        <v>4628.1000000000004</v>
      </c>
      <c r="F96" s="80">
        <f>F97+F98+F99+F100+F102</f>
        <v>268.99</v>
      </c>
      <c r="G96" s="80">
        <f t="shared" ref="G96:X96" si="14">G97+G98+G99+G100+G102</f>
        <v>0</v>
      </c>
      <c r="H96" s="80">
        <f t="shared" si="14"/>
        <v>0</v>
      </c>
      <c r="I96" s="80">
        <f t="shared" si="14"/>
        <v>356.35</v>
      </c>
      <c r="J96" s="80">
        <f t="shared" si="14"/>
        <v>0</v>
      </c>
      <c r="K96" s="80">
        <f t="shared" si="14"/>
        <v>0</v>
      </c>
      <c r="L96" s="80">
        <f t="shared" si="14"/>
        <v>697.56000000000006</v>
      </c>
      <c r="M96" s="80">
        <f t="shared" si="14"/>
        <v>0</v>
      </c>
      <c r="N96" s="80">
        <f t="shared" si="14"/>
        <v>0</v>
      </c>
      <c r="O96" s="80">
        <f t="shared" si="14"/>
        <v>820.18000000000006</v>
      </c>
      <c r="P96" s="80">
        <f t="shared" si="14"/>
        <v>0</v>
      </c>
      <c r="Q96" s="80">
        <f t="shared" si="14"/>
        <v>0</v>
      </c>
      <c r="R96" s="80">
        <f t="shared" si="14"/>
        <v>1092.83</v>
      </c>
      <c r="S96" s="80">
        <f t="shared" si="14"/>
        <v>0</v>
      </c>
      <c r="T96" s="80">
        <f t="shared" si="14"/>
        <v>0</v>
      </c>
      <c r="U96" s="80">
        <f t="shared" si="14"/>
        <v>831.69</v>
      </c>
      <c r="V96" s="80">
        <f t="shared" si="14"/>
        <v>0</v>
      </c>
      <c r="W96" s="80">
        <f t="shared" si="14"/>
        <v>0</v>
      </c>
      <c r="X96" s="80">
        <f t="shared" si="14"/>
        <v>560.49</v>
      </c>
    </row>
    <row r="97" spans="1:24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847.56999999999982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  <c r="M97" s="111"/>
      <c r="N97" s="111"/>
      <c r="O97" s="47">
        <v>150.19999999999999</v>
      </c>
      <c r="P97" s="111"/>
      <c r="Q97" s="111"/>
      <c r="R97" s="47">
        <v>200.14</v>
      </c>
      <c r="S97" s="111"/>
      <c r="T97" s="111"/>
      <c r="U97" s="47">
        <v>152.31</v>
      </c>
      <c r="V97" s="111"/>
      <c r="W97" s="111"/>
      <c r="X97" s="47">
        <v>102.64</v>
      </c>
    </row>
    <row r="98" spans="1:24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2879.4300000000003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  <c r="M98" s="111"/>
      <c r="N98" s="111"/>
      <c r="O98" s="47">
        <v>510.27</v>
      </c>
      <c r="P98" s="111"/>
      <c r="Q98" s="111"/>
      <c r="R98" s="47">
        <v>679.92</v>
      </c>
      <c r="S98" s="111"/>
      <c r="T98" s="111"/>
      <c r="U98" s="47">
        <v>517.45000000000005</v>
      </c>
      <c r="V98" s="111"/>
      <c r="W98" s="111"/>
      <c r="X98" s="47">
        <v>348.71</v>
      </c>
    </row>
    <row r="99" spans="1:24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747.6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  <c r="M99" s="111"/>
      <c r="N99" s="111"/>
      <c r="O99" s="47">
        <v>132.47999999999999</v>
      </c>
      <c r="P99" s="111"/>
      <c r="Q99" s="111"/>
      <c r="R99" s="47">
        <v>176.53</v>
      </c>
      <c r="S99" s="111"/>
      <c r="T99" s="111"/>
      <c r="U99" s="47">
        <v>134.35</v>
      </c>
      <c r="V99" s="111"/>
      <c r="W99" s="111"/>
      <c r="X99" s="47">
        <v>90.54</v>
      </c>
    </row>
    <row r="100" spans="1:24" x14ac:dyDescent="0.25">
      <c r="A100" s="76">
        <v>12</v>
      </c>
      <c r="B100" s="77" t="s">
        <v>86</v>
      </c>
      <c r="C100" s="79"/>
      <c r="D100" s="80"/>
      <c r="E100" s="80">
        <f>E101</f>
        <v>5.41</v>
      </c>
      <c r="F100" s="80">
        <f t="shared" ref="F100:X100" si="15">F101</f>
        <v>0.32</v>
      </c>
      <c r="G100" s="80">
        <f t="shared" si="15"/>
        <v>0</v>
      </c>
      <c r="H100" s="80">
        <f t="shared" si="15"/>
        <v>0</v>
      </c>
      <c r="I100" s="80">
        <f t="shared" si="15"/>
        <v>0.42</v>
      </c>
      <c r="J100" s="80">
        <f t="shared" si="15"/>
        <v>0</v>
      </c>
      <c r="K100" s="80">
        <f t="shared" si="15"/>
        <v>0</v>
      </c>
      <c r="L100" s="80">
        <f t="shared" si="15"/>
        <v>0.81</v>
      </c>
      <c r="M100" s="80">
        <f t="shared" si="15"/>
        <v>0</v>
      </c>
      <c r="N100" s="80">
        <f t="shared" si="15"/>
        <v>0</v>
      </c>
      <c r="O100" s="80">
        <f t="shared" si="15"/>
        <v>0.96</v>
      </c>
      <c r="P100" s="80">
        <f t="shared" si="15"/>
        <v>0</v>
      </c>
      <c r="Q100" s="80">
        <f t="shared" si="15"/>
        <v>0</v>
      </c>
      <c r="R100" s="80">
        <f t="shared" si="15"/>
        <v>1.28</v>
      </c>
      <c r="S100" s="80">
        <f t="shared" si="15"/>
        <v>0</v>
      </c>
      <c r="T100" s="80">
        <f t="shared" si="15"/>
        <v>0</v>
      </c>
      <c r="U100" s="80">
        <f t="shared" si="15"/>
        <v>0.97</v>
      </c>
      <c r="V100" s="80">
        <f t="shared" si="15"/>
        <v>0</v>
      </c>
      <c r="W100" s="80">
        <f t="shared" si="15"/>
        <v>0</v>
      </c>
      <c r="X100" s="80">
        <f t="shared" si="15"/>
        <v>0.65</v>
      </c>
    </row>
    <row r="101" spans="1:24" x14ac:dyDescent="0.25">
      <c r="A101" s="70"/>
      <c r="B101" s="87" t="s">
        <v>87</v>
      </c>
      <c r="C101" s="93"/>
      <c r="D101" s="94"/>
      <c r="E101" s="72">
        <f>F101+I101+L101+O101+R101+U101+X101+AA101+AG101+AD101</f>
        <v>5.41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  <c r="M101" s="111"/>
      <c r="N101" s="111"/>
      <c r="O101" s="47">
        <v>0.96</v>
      </c>
      <c r="P101" s="111"/>
      <c r="Q101" s="111"/>
      <c r="R101" s="47">
        <v>1.28</v>
      </c>
      <c r="S101" s="111"/>
      <c r="T101" s="111"/>
      <c r="U101" s="47">
        <v>0.97</v>
      </c>
      <c r="V101" s="111"/>
      <c r="W101" s="111"/>
      <c r="X101" s="47">
        <v>0.65</v>
      </c>
    </row>
    <row r="102" spans="1:24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148.09000000000003</v>
      </c>
      <c r="F102" s="80">
        <f>F103+F104+F107+F108+F109+F110+F111+F112+F113+F106</f>
        <v>8.5400000000000009</v>
      </c>
      <c r="G102" s="80">
        <f t="shared" ref="G102:W102" si="16">G103+G104+G107+G108+G109+G110+G111+G112+G113+G106</f>
        <v>0</v>
      </c>
      <c r="H102" s="80">
        <f t="shared" si="16"/>
        <v>0</v>
      </c>
      <c r="I102" s="80">
        <f>I103+I104+I107+I108+I109+I110+I111+I112+I113+I106</f>
        <v>11.41</v>
      </c>
      <c r="J102" s="80">
        <f t="shared" si="16"/>
        <v>0</v>
      </c>
      <c r="K102" s="80">
        <f t="shared" si="16"/>
        <v>0</v>
      </c>
      <c r="L102" s="80">
        <f>L103+L104+L107+L108+L109+L110+L111+L112+L113+L106</f>
        <v>22.35</v>
      </c>
      <c r="M102" s="80">
        <f t="shared" si="16"/>
        <v>0</v>
      </c>
      <c r="N102" s="80">
        <f t="shared" si="16"/>
        <v>0</v>
      </c>
      <c r="O102" s="80">
        <f>O103+O104+O107+O108+O109+O110+O111+O112+O113+O106</f>
        <v>26.269999999999996</v>
      </c>
      <c r="P102" s="80">
        <f t="shared" si="16"/>
        <v>0</v>
      </c>
      <c r="Q102" s="80">
        <f t="shared" si="16"/>
        <v>0</v>
      </c>
      <c r="R102" s="80">
        <f>R103+R104+R107+R108+R109+R110+R111+R112+R113+R106</f>
        <v>34.96</v>
      </c>
      <c r="S102" s="80">
        <f t="shared" si="16"/>
        <v>0</v>
      </c>
      <c r="T102" s="80">
        <f t="shared" si="16"/>
        <v>0</v>
      </c>
      <c r="U102" s="80">
        <f>U103+U104+U107+U108+U109+U110+U111+U112+U113+U106</f>
        <v>26.610000000000003</v>
      </c>
      <c r="V102" s="80">
        <f t="shared" si="16"/>
        <v>0</v>
      </c>
      <c r="W102" s="80">
        <f t="shared" si="16"/>
        <v>0</v>
      </c>
      <c r="X102" s="80">
        <f>X103+X104+X107+X108+X109+X110+X111+X112+X113+X106</f>
        <v>17.95</v>
      </c>
    </row>
    <row r="103" spans="1:24" x14ac:dyDescent="0.25">
      <c r="A103" s="70"/>
      <c r="B103" s="88" t="s">
        <v>89</v>
      </c>
      <c r="C103" s="47"/>
      <c r="D103" s="47"/>
      <c r="E103" s="72">
        <f>F103+I103+L103+O103+R103+U103+X103+AA103+AG103+AD103</f>
        <v>11.020000000000001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  <c r="M103" s="111"/>
      <c r="N103" s="111"/>
      <c r="O103" s="47">
        <v>2</v>
      </c>
      <c r="P103" s="111"/>
      <c r="Q103" s="111"/>
      <c r="R103" s="47">
        <v>2.6</v>
      </c>
      <c r="S103" s="111"/>
      <c r="T103" s="111"/>
      <c r="U103" s="47">
        <v>2</v>
      </c>
      <c r="V103" s="111"/>
      <c r="W103" s="111"/>
      <c r="X103" s="47">
        <v>1.3</v>
      </c>
    </row>
    <row r="104" spans="1:24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35.81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  <c r="M104" s="111"/>
      <c r="N104" s="111"/>
      <c r="O104" s="47">
        <v>6.35</v>
      </c>
      <c r="P104" s="111"/>
      <c r="Q104" s="111"/>
      <c r="R104" s="47">
        <v>8.4499999999999993</v>
      </c>
      <c r="S104" s="111"/>
      <c r="T104" s="111"/>
      <c r="U104" s="47">
        <v>6.44</v>
      </c>
      <c r="V104" s="111"/>
      <c r="W104" s="111"/>
      <c r="X104" s="47">
        <v>4.34</v>
      </c>
    </row>
    <row r="105" spans="1:24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  <c r="M105" s="111"/>
      <c r="N105" s="111"/>
      <c r="O105" s="47"/>
      <c r="P105" s="111"/>
      <c r="Q105" s="111"/>
      <c r="R105" s="47"/>
      <c r="S105" s="111"/>
      <c r="T105" s="111"/>
      <c r="U105" s="47"/>
      <c r="V105" s="111"/>
      <c r="W105" s="111"/>
      <c r="X105" s="47"/>
    </row>
    <row r="106" spans="1:24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  <c r="M106" s="111"/>
      <c r="N106" s="111"/>
      <c r="O106" s="47"/>
      <c r="P106" s="111"/>
      <c r="Q106" s="111"/>
      <c r="R106" s="47"/>
      <c r="S106" s="111"/>
      <c r="T106" s="111"/>
      <c r="U106" s="47"/>
      <c r="V106" s="111"/>
      <c r="W106" s="111"/>
      <c r="X106" s="47"/>
    </row>
    <row r="107" spans="1:24" ht="30" x14ac:dyDescent="0.25">
      <c r="A107" s="70"/>
      <c r="B107" s="88" t="s">
        <v>93</v>
      </c>
      <c r="C107" s="47"/>
      <c r="D107" s="47"/>
      <c r="E107" s="72">
        <f t="shared" ref="E107:E114" si="17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  <c r="M107" s="111"/>
      <c r="N107" s="111"/>
      <c r="O107" s="47"/>
      <c r="P107" s="111"/>
      <c r="Q107" s="111"/>
      <c r="R107" s="47"/>
      <c r="S107" s="111"/>
      <c r="T107" s="111"/>
      <c r="U107" s="47"/>
      <c r="V107" s="111"/>
      <c r="W107" s="111"/>
      <c r="X107" s="47"/>
    </row>
    <row r="108" spans="1:24" ht="30" x14ac:dyDescent="0.25">
      <c r="A108" s="70"/>
      <c r="B108" s="88" t="s">
        <v>94</v>
      </c>
      <c r="C108" s="47"/>
      <c r="D108" s="47"/>
      <c r="E108" s="72">
        <f t="shared" si="17"/>
        <v>38.54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  <c r="M108" s="111"/>
      <c r="N108" s="111"/>
      <c r="O108" s="47">
        <v>6.8</v>
      </c>
      <c r="P108" s="111"/>
      <c r="Q108" s="111"/>
      <c r="R108" s="47">
        <v>9.1</v>
      </c>
      <c r="S108" s="111"/>
      <c r="T108" s="111"/>
      <c r="U108" s="47">
        <v>6.9</v>
      </c>
      <c r="V108" s="111"/>
      <c r="W108" s="111"/>
      <c r="X108" s="47">
        <v>4.7</v>
      </c>
    </row>
    <row r="109" spans="1:24" x14ac:dyDescent="0.25">
      <c r="A109" s="70"/>
      <c r="B109" s="88" t="s">
        <v>95</v>
      </c>
      <c r="C109" s="47"/>
      <c r="D109" s="47"/>
      <c r="E109" s="72">
        <f t="shared" si="17"/>
        <v>6.9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  <c r="M109" s="111"/>
      <c r="N109" s="111"/>
      <c r="O109" s="47">
        <v>1.22</v>
      </c>
      <c r="P109" s="111"/>
      <c r="Q109" s="111"/>
      <c r="R109" s="47">
        <v>1.63</v>
      </c>
      <c r="S109" s="111"/>
      <c r="T109" s="111"/>
      <c r="U109" s="47">
        <v>1.24</v>
      </c>
      <c r="V109" s="111"/>
      <c r="W109" s="111"/>
      <c r="X109" s="47">
        <v>0.84</v>
      </c>
    </row>
    <row r="110" spans="1:24" x14ac:dyDescent="0.25">
      <c r="A110" s="70"/>
      <c r="B110" s="88" t="s">
        <v>96</v>
      </c>
      <c r="C110" s="47"/>
      <c r="D110" s="47"/>
      <c r="E110" s="72">
        <f t="shared" si="17"/>
        <v>20.12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  <c r="M110" s="111"/>
      <c r="N110" s="111"/>
      <c r="O110" s="47">
        <v>3.57</v>
      </c>
      <c r="P110" s="111"/>
      <c r="Q110" s="111"/>
      <c r="R110" s="47">
        <v>4.75</v>
      </c>
      <c r="S110" s="111"/>
      <c r="T110" s="111"/>
      <c r="U110" s="47">
        <v>3.62</v>
      </c>
      <c r="V110" s="111"/>
      <c r="W110" s="111"/>
      <c r="X110" s="47">
        <v>2.44</v>
      </c>
    </row>
    <row r="111" spans="1:24" x14ac:dyDescent="0.25">
      <c r="A111" s="70"/>
      <c r="B111" s="88" t="s">
        <v>97</v>
      </c>
      <c r="C111" s="47"/>
      <c r="D111" s="47"/>
      <c r="E111" s="72">
        <f t="shared" si="17"/>
        <v>24.83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  <c r="M111" s="111"/>
      <c r="N111" s="111"/>
      <c r="O111" s="47">
        <v>4.4000000000000004</v>
      </c>
      <c r="P111" s="111"/>
      <c r="Q111" s="111"/>
      <c r="R111" s="47">
        <v>5.87</v>
      </c>
      <c r="S111" s="111"/>
      <c r="T111" s="111"/>
      <c r="U111" s="47">
        <v>4.46</v>
      </c>
      <c r="V111" s="111"/>
      <c r="W111" s="111"/>
      <c r="X111" s="47">
        <v>3.01</v>
      </c>
    </row>
    <row r="112" spans="1:24" x14ac:dyDescent="0.25">
      <c r="A112" s="70"/>
      <c r="B112" s="88" t="s">
        <v>98</v>
      </c>
      <c r="C112" s="47"/>
      <c r="D112" s="47"/>
      <c r="E112" s="72">
        <f t="shared" si="17"/>
        <v>0</v>
      </c>
      <c r="F112" s="47"/>
      <c r="G112" s="111"/>
      <c r="H112" s="111"/>
      <c r="I112" s="47"/>
      <c r="J112" s="111"/>
      <c r="K112" s="111"/>
      <c r="L112" s="47"/>
      <c r="M112" s="111"/>
      <c r="N112" s="111"/>
      <c r="O112" s="47"/>
      <c r="P112" s="111"/>
      <c r="Q112" s="111"/>
      <c r="R112" s="47"/>
      <c r="S112" s="111"/>
      <c r="T112" s="111"/>
      <c r="U112" s="47"/>
      <c r="V112" s="111"/>
      <c r="W112" s="111"/>
      <c r="X112" s="47"/>
    </row>
    <row r="113" spans="1:24" x14ac:dyDescent="0.25">
      <c r="A113" s="70"/>
      <c r="B113" s="88" t="s">
        <v>99</v>
      </c>
      <c r="C113" s="47"/>
      <c r="D113" s="47"/>
      <c r="E113" s="72">
        <f t="shared" si="17"/>
        <v>10.87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  <c r="M113" s="111"/>
      <c r="N113" s="111"/>
      <c r="O113" s="47">
        <v>1.93</v>
      </c>
      <c r="P113" s="111"/>
      <c r="Q113" s="111"/>
      <c r="R113" s="47">
        <v>2.56</v>
      </c>
      <c r="S113" s="111"/>
      <c r="T113" s="111"/>
      <c r="U113" s="47">
        <v>1.95</v>
      </c>
      <c r="V113" s="111"/>
      <c r="W113" s="111"/>
      <c r="X113" s="47">
        <v>1.32</v>
      </c>
    </row>
    <row r="114" spans="1:24" ht="31.5" x14ac:dyDescent="0.25">
      <c r="A114" s="70">
        <v>14</v>
      </c>
      <c r="B114" s="96" t="s">
        <v>100</v>
      </c>
      <c r="C114" s="84"/>
      <c r="D114" s="47"/>
      <c r="E114" s="72">
        <f t="shared" si="17"/>
        <v>0</v>
      </c>
      <c r="F114" s="47"/>
      <c r="G114" s="111"/>
      <c r="H114" s="111"/>
      <c r="I114" s="47"/>
      <c r="J114" s="111"/>
      <c r="K114" s="111"/>
      <c r="L114" s="47"/>
      <c r="M114" s="111"/>
      <c r="N114" s="111"/>
      <c r="O114" s="47"/>
      <c r="P114" s="111"/>
      <c r="Q114" s="111"/>
      <c r="R114" s="47"/>
      <c r="S114" s="111"/>
      <c r="T114" s="111"/>
      <c r="U114" s="47"/>
      <c r="V114" s="111"/>
      <c r="W114" s="111"/>
      <c r="X114" s="47"/>
    </row>
    <row r="115" spans="1:24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313.8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  <c r="M115" s="111"/>
      <c r="N115" s="111"/>
      <c r="O115" s="47">
        <v>55.61</v>
      </c>
      <c r="P115" s="111"/>
      <c r="Q115" s="111"/>
      <c r="R115" s="47">
        <v>74.099999999999994</v>
      </c>
      <c r="S115" s="111"/>
      <c r="T115" s="111"/>
      <c r="U115" s="47">
        <v>56.39</v>
      </c>
      <c r="V115" s="111"/>
      <c r="W115" s="111"/>
      <c r="X115" s="47">
        <v>38</v>
      </c>
    </row>
    <row r="116" spans="1:24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976.76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  <c r="M116" s="72"/>
      <c r="N116" s="72"/>
      <c r="O116" s="72">
        <v>173.09</v>
      </c>
      <c r="P116" s="72"/>
      <c r="Q116" s="72"/>
      <c r="R116" s="72">
        <v>230.64</v>
      </c>
      <c r="S116" s="72"/>
      <c r="T116" s="72"/>
      <c r="U116" s="72">
        <v>175.53</v>
      </c>
      <c r="V116" s="72"/>
      <c r="W116" s="72"/>
      <c r="X116" s="72">
        <v>118.29</v>
      </c>
    </row>
    <row r="117" spans="1:24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49.849999999999994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  <c r="M117" s="72"/>
      <c r="N117" s="72"/>
      <c r="O117" s="72">
        <v>8.83</v>
      </c>
      <c r="P117" s="72"/>
      <c r="Q117" s="72"/>
      <c r="R117" s="72">
        <v>11.77</v>
      </c>
      <c r="S117" s="72"/>
      <c r="T117" s="72"/>
      <c r="U117" s="72">
        <v>8.9600000000000009</v>
      </c>
      <c r="V117" s="72"/>
      <c r="W117" s="72"/>
      <c r="X117" s="72">
        <v>6.04</v>
      </c>
    </row>
    <row r="118" spans="1:24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231.18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  <c r="M118" s="72"/>
      <c r="N118" s="72"/>
      <c r="O118" s="72">
        <v>40.97</v>
      </c>
      <c r="P118" s="72"/>
      <c r="Q118" s="72"/>
      <c r="R118" s="72">
        <v>54.59</v>
      </c>
      <c r="S118" s="72"/>
      <c r="T118" s="72"/>
      <c r="U118" s="72">
        <v>41.54</v>
      </c>
      <c r="V118" s="72"/>
      <c r="W118" s="72"/>
      <c r="X118" s="72">
        <v>28</v>
      </c>
    </row>
    <row r="119" spans="1:24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95.41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  <c r="M119" s="72"/>
      <c r="N119" s="72"/>
      <c r="O119" s="72">
        <v>16.91</v>
      </c>
      <c r="P119" s="72"/>
      <c r="Q119" s="72"/>
      <c r="R119" s="72">
        <v>22.53</v>
      </c>
      <c r="S119" s="72"/>
      <c r="T119" s="72"/>
      <c r="U119" s="72">
        <v>17.149999999999999</v>
      </c>
      <c r="V119" s="72"/>
      <c r="W119" s="72"/>
      <c r="X119" s="72">
        <v>11.55</v>
      </c>
    </row>
    <row r="120" spans="1:24" ht="29.25" x14ac:dyDescent="0.25">
      <c r="A120" s="98">
        <v>19</v>
      </c>
      <c r="B120" s="99" t="s">
        <v>106</v>
      </c>
      <c r="C120" s="100"/>
      <c r="D120" s="101"/>
      <c r="E120" s="101">
        <f>E31-E49+0.01</f>
        <v>-935.55999999999244</v>
      </c>
      <c r="F120" s="101">
        <f t="shared" ref="F120:X120" si="18">F31-F49</f>
        <v>249.79999999999973</v>
      </c>
      <c r="G120" s="101">
        <f t="shared" si="18"/>
        <v>0</v>
      </c>
      <c r="H120" s="101">
        <f t="shared" si="18"/>
        <v>0</v>
      </c>
      <c r="I120" s="101">
        <f t="shared" si="18"/>
        <v>481.51000000000022</v>
      </c>
      <c r="J120" s="101">
        <f t="shared" si="18"/>
        <v>0</v>
      </c>
      <c r="K120" s="101">
        <f t="shared" si="18"/>
        <v>0</v>
      </c>
      <c r="L120" s="101">
        <f t="shared" si="18"/>
        <v>-488.38000000000011</v>
      </c>
      <c r="M120" s="101">
        <f t="shared" si="18"/>
        <v>0</v>
      </c>
      <c r="N120" s="101">
        <f t="shared" si="18"/>
        <v>0</v>
      </c>
      <c r="O120" s="101">
        <f t="shared" si="18"/>
        <v>-1508.2600000000002</v>
      </c>
      <c r="P120" s="101">
        <f t="shared" si="18"/>
        <v>0</v>
      </c>
      <c r="Q120" s="101">
        <f t="shared" si="18"/>
        <v>0</v>
      </c>
      <c r="R120" s="101">
        <f t="shared" si="18"/>
        <v>115.56999999999971</v>
      </c>
      <c r="S120" s="101">
        <f t="shared" si="18"/>
        <v>3595.39</v>
      </c>
      <c r="T120" s="101">
        <f t="shared" si="18"/>
        <v>0</v>
      </c>
      <c r="U120" s="101">
        <f t="shared" si="18"/>
        <v>-96.400000000000091</v>
      </c>
      <c r="V120" s="101">
        <f t="shared" si="18"/>
        <v>0</v>
      </c>
      <c r="W120" s="101">
        <f t="shared" si="18"/>
        <v>0</v>
      </c>
      <c r="X120" s="101">
        <f t="shared" si="18"/>
        <v>-195.73000000000002</v>
      </c>
    </row>
    <row r="121" spans="1:24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2434.2100000000014</v>
      </c>
      <c r="F121" s="105">
        <f>F5+F32-F13</f>
        <v>149.38999999999987</v>
      </c>
      <c r="G121" s="105">
        <f t="shared" ref="G121:X121" si="19">G5+G32-G13</f>
        <v>0</v>
      </c>
      <c r="H121" s="105">
        <f t="shared" si="19"/>
        <v>0</v>
      </c>
      <c r="I121" s="105">
        <f t="shared" si="19"/>
        <v>164.28999999999996</v>
      </c>
      <c r="J121" s="105">
        <f t="shared" si="19"/>
        <v>0</v>
      </c>
      <c r="K121" s="105">
        <f t="shared" si="19"/>
        <v>0</v>
      </c>
      <c r="L121" s="105">
        <f t="shared" si="19"/>
        <v>340.51000000000022</v>
      </c>
      <c r="M121" s="105">
        <f t="shared" si="19"/>
        <v>0</v>
      </c>
      <c r="N121" s="105">
        <f t="shared" si="19"/>
        <v>0</v>
      </c>
      <c r="O121" s="105">
        <f t="shared" si="19"/>
        <v>443.42000000000053</v>
      </c>
      <c r="P121" s="105">
        <f>P5+P32-P13</f>
        <v>0</v>
      </c>
      <c r="Q121" s="105">
        <f t="shared" si="19"/>
        <v>0</v>
      </c>
      <c r="R121" s="105">
        <f t="shared" si="19"/>
        <v>633.3100000000004</v>
      </c>
      <c r="S121" s="105">
        <f t="shared" si="19"/>
        <v>3569.65</v>
      </c>
      <c r="T121" s="105">
        <f t="shared" si="19"/>
        <v>0</v>
      </c>
      <c r="U121" s="105">
        <f t="shared" si="19"/>
        <v>413.74000000000024</v>
      </c>
      <c r="V121" s="105">
        <f>V5+V32-V13</f>
        <v>0</v>
      </c>
      <c r="W121" s="105">
        <f t="shared" si="19"/>
        <v>0</v>
      </c>
      <c r="X121" s="105">
        <f t="shared" si="19"/>
        <v>289.55000000000018</v>
      </c>
    </row>
  </sheetData>
  <mergeCells count="7">
    <mergeCell ref="V3:X3"/>
    <mergeCell ref="C3:E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workbookViewId="0">
      <selection sqref="A1:AA1048576"/>
    </sheetView>
  </sheetViews>
  <sheetFormatPr defaultRowHeight="15.75" x14ac:dyDescent="0.25"/>
  <cols>
    <col min="1" max="1" width="7.85546875" style="106" customWidth="1"/>
    <col min="2" max="2" width="52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hidden="1" customWidth="1"/>
    <col min="13" max="14" width="9.7109375" style="106" hidden="1" customWidth="1"/>
    <col min="15" max="15" width="14.42578125" style="107" hidden="1" customWidth="1"/>
    <col min="16" max="17" width="9.7109375" style="106" hidden="1" customWidth="1"/>
    <col min="18" max="18" width="14.42578125" style="107" hidden="1" customWidth="1"/>
    <col min="19" max="19" width="0.140625" style="106" hidden="1" customWidth="1"/>
    <col min="20" max="20" width="9.7109375" style="106" hidden="1" customWidth="1"/>
    <col min="21" max="21" width="13.140625" style="107" hidden="1" customWidth="1"/>
    <col min="22" max="22" width="0.140625" style="106" hidden="1" customWidth="1"/>
    <col min="23" max="23" width="9.7109375" style="106" hidden="1" customWidth="1"/>
    <col min="24" max="24" width="14.85546875" style="107" hidden="1" customWidth="1"/>
    <col min="25" max="25" width="12.5703125" style="106" hidden="1" customWidth="1"/>
    <col min="26" max="26" width="13.5703125" style="106" hidden="1" customWidth="1"/>
    <col min="27" max="27" width="14.85546875" style="107" customWidth="1"/>
  </cols>
  <sheetData>
    <row r="1" spans="1:27" ht="31.5" x14ac:dyDescent="0.25">
      <c r="A1" s="1"/>
      <c r="B1" s="2" t="s">
        <v>0</v>
      </c>
      <c r="C1" s="1"/>
      <c r="D1" s="1"/>
      <c r="E1" s="3"/>
      <c r="F1" s="4"/>
      <c r="G1" s="1"/>
      <c r="H1" s="1"/>
      <c r="I1" s="4"/>
      <c r="J1" s="1"/>
      <c r="K1" s="1"/>
      <c r="L1" s="4"/>
      <c r="M1" s="1"/>
      <c r="N1" s="1"/>
      <c r="O1" s="4"/>
      <c r="P1" s="1"/>
      <c r="Q1" s="1"/>
      <c r="R1" s="4"/>
      <c r="S1" s="1"/>
      <c r="T1" s="1"/>
      <c r="U1" s="4"/>
      <c r="V1" s="1"/>
      <c r="W1" s="1"/>
      <c r="X1" s="4"/>
      <c r="Y1" s="1"/>
      <c r="Z1" s="1"/>
      <c r="AA1" s="4"/>
    </row>
    <row r="2" spans="1:27" x14ac:dyDescent="0.25">
      <c r="A2" s="1"/>
      <c r="B2" s="5"/>
      <c r="C2" s="1"/>
      <c r="D2" s="1"/>
      <c r="E2" s="4"/>
      <c r="F2" s="4"/>
      <c r="G2" s="1"/>
      <c r="H2" s="1"/>
      <c r="I2" s="4"/>
      <c r="J2" s="1"/>
      <c r="K2" s="1"/>
      <c r="L2" s="4"/>
      <c r="M2" s="1"/>
      <c r="N2" s="1"/>
      <c r="O2" s="4"/>
      <c r="P2" s="1"/>
      <c r="Q2" s="1"/>
      <c r="R2" s="4"/>
      <c r="S2" s="1"/>
      <c r="T2" s="1"/>
      <c r="U2" s="4"/>
      <c r="V2" s="1"/>
      <c r="W2" s="1"/>
      <c r="X2" s="4"/>
      <c r="Y2" s="1"/>
      <c r="Z2" s="1"/>
      <c r="AA2" s="4"/>
    </row>
    <row r="3" spans="1:27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  <c r="M3" s="108" t="s">
        <v>110</v>
      </c>
      <c r="N3" s="108"/>
      <c r="O3" s="108"/>
      <c r="P3" s="108" t="s">
        <v>111</v>
      </c>
      <c r="Q3" s="108"/>
      <c r="R3" s="108"/>
      <c r="S3" s="108" t="s">
        <v>112</v>
      </c>
      <c r="T3" s="108"/>
      <c r="U3" s="108"/>
      <c r="V3" s="108" t="s">
        <v>113</v>
      </c>
      <c r="W3" s="108"/>
      <c r="X3" s="108"/>
      <c r="Y3" s="108" t="s">
        <v>114</v>
      </c>
      <c r="Z3" s="108"/>
      <c r="AA3" s="108"/>
    </row>
    <row r="4" spans="1:27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  <c r="M4" s="8" t="s">
        <v>5</v>
      </c>
      <c r="N4" s="8" t="s">
        <v>6</v>
      </c>
      <c r="O4" s="8" t="s">
        <v>7</v>
      </c>
      <c r="P4" s="8" t="s">
        <v>5</v>
      </c>
      <c r="Q4" s="8" t="s">
        <v>6</v>
      </c>
      <c r="R4" s="8" t="s">
        <v>7</v>
      </c>
      <c r="S4" s="8" t="s">
        <v>5</v>
      </c>
      <c r="T4" s="8" t="s">
        <v>6</v>
      </c>
      <c r="U4" s="8" t="s">
        <v>7</v>
      </c>
      <c r="V4" s="8" t="s">
        <v>5</v>
      </c>
      <c r="W4" s="8" t="s">
        <v>6</v>
      </c>
      <c r="X4" s="8" t="s">
        <v>7</v>
      </c>
      <c r="Y4" s="8" t="s">
        <v>5</v>
      </c>
      <c r="Z4" s="8" t="s">
        <v>6</v>
      </c>
      <c r="AA4" s="8" t="s">
        <v>7</v>
      </c>
    </row>
    <row r="5" spans="1:27" ht="49.5" x14ac:dyDescent="0.25">
      <c r="A5" s="10"/>
      <c r="B5" s="11" t="s">
        <v>8</v>
      </c>
      <c r="C5" s="12"/>
      <c r="D5" s="12"/>
      <c r="E5" s="13">
        <f>F5+I5+L5+O5+R5+U5+X5+AA5+AD5</f>
        <v>3094.65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  <c r="M5" s="13"/>
      <c r="N5" s="13"/>
      <c r="O5" s="13">
        <v>425.49</v>
      </c>
      <c r="P5" s="13"/>
      <c r="Q5" s="13"/>
      <c r="R5" s="13">
        <v>609.41999999999996</v>
      </c>
      <c r="S5" s="13"/>
      <c r="T5" s="13"/>
      <c r="U5" s="13">
        <v>395.56</v>
      </c>
      <c r="V5" s="13"/>
      <c r="W5" s="13"/>
      <c r="X5" s="13">
        <v>274.20999999999998</v>
      </c>
      <c r="Y5" s="13"/>
      <c r="Z5" s="13"/>
      <c r="AA5" s="13">
        <v>761.63</v>
      </c>
    </row>
    <row r="6" spans="1:27" ht="33" x14ac:dyDescent="0.25">
      <c r="A6" s="10"/>
      <c r="B6" s="11" t="s">
        <v>9</v>
      </c>
      <c r="C6" s="12"/>
      <c r="D6" s="12"/>
      <c r="E6" s="13">
        <f>F6+I6+L6+O6+R6+U6+X6+AA6+AD6+AG6</f>
        <v>158.30000000000001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  <c r="M6" s="13"/>
      <c r="N6" s="13"/>
      <c r="O6" s="13">
        <v>21.61</v>
      </c>
      <c r="P6" s="13"/>
      <c r="Q6" s="13"/>
      <c r="R6" s="13">
        <v>30.9</v>
      </c>
      <c r="S6" s="13"/>
      <c r="T6" s="13"/>
      <c r="U6" s="13">
        <v>21.03</v>
      </c>
      <c r="V6" s="13"/>
      <c r="W6" s="13"/>
      <c r="X6" s="13">
        <v>13.84</v>
      </c>
      <c r="Y6" s="13"/>
      <c r="Z6" s="13"/>
      <c r="AA6" s="13">
        <v>38.619999999999997</v>
      </c>
    </row>
    <row r="7" spans="1:27" ht="16.5" x14ac:dyDescent="0.25">
      <c r="A7" s="10"/>
      <c r="B7" s="11" t="s">
        <v>10</v>
      </c>
      <c r="C7" s="12"/>
      <c r="D7" s="12"/>
      <c r="E7" s="13">
        <f>F7+I7+L7+O7+R7+U7+X7+AA7+AD7+AG7</f>
        <v>7.3599999999999994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  <c r="M7" s="13"/>
      <c r="N7" s="13"/>
      <c r="O7" s="13">
        <v>0.97</v>
      </c>
      <c r="P7" s="13"/>
      <c r="Q7" s="13"/>
      <c r="R7" s="13">
        <v>1.4</v>
      </c>
      <c r="S7" s="13"/>
      <c r="T7" s="13"/>
      <c r="U7" s="13">
        <v>0.98</v>
      </c>
      <c r="V7" s="13"/>
      <c r="W7" s="13"/>
      <c r="X7" s="13">
        <v>0.75</v>
      </c>
      <c r="Y7" s="13"/>
      <c r="Z7" s="13"/>
      <c r="AA7" s="13">
        <v>2.06</v>
      </c>
    </row>
    <row r="8" spans="1:27" ht="16.5" x14ac:dyDescent="0.25">
      <c r="A8" s="10"/>
      <c r="B8" s="11" t="s">
        <v>11</v>
      </c>
      <c r="C8" s="12"/>
      <c r="D8" s="12"/>
      <c r="E8" s="13">
        <f>F8+I8+L8+O8+R8+U8+X8+AA8+AD8+AG8</f>
        <v>36.459999999999994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  <c r="M8" s="13"/>
      <c r="N8" s="13"/>
      <c r="O8" s="13">
        <v>4.66</v>
      </c>
      <c r="P8" s="13"/>
      <c r="Q8" s="13"/>
      <c r="R8" s="13">
        <v>6.24</v>
      </c>
      <c r="S8" s="13"/>
      <c r="T8" s="13"/>
      <c r="U8" s="13">
        <v>4.76</v>
      </c>
      <c r="V8" s="13"/>
      <c r="W8" s="13"/>
      <c r="X8" s="13">
        <v>3.45</v>
      </c>
      <c r="Y8" s="13"/>
      <c r="Z8" s="13"/>
      <c r="AA8" s="13">
        <v>9.2100000000000009</v>
      </c>
    </row>
    <row r="9" spans="1:27" ht="16.5" x14ac:dyDescent="0.25">
      <c r="A9" s="10"/>
      <c r="B9" s="11" t="s">
        <v>12</v>
      </c>
      <c r="C9" s="12"/>
      <c r="D9" s="12"/>
      <c r="E9" s="13">
        <f>F9+I9+L9+O9+R9+U9+X9+AA9+AD9+AG9</f>
        <v>14.73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  <c r="M9" s="13"/>
      <c r="N9" s="13"/>
      <c r="O9" s="13">
        <v>1.85</v>
      </c>
      <c r="P9" s="13"/>
      <c r="Q9" s="13"/>
      <c r="R9" s="13">
        <v>2.65</v>
      </c>
      <c r="S9" s="13"/>
      <c r="T9" s="13"/>
      <c r="U9" s="13">
        <v>1.93</v>
      </c>
      <c r="V9" s="13"/>
      <c r="W9" s="13"/>
      <c r="X9" s="13">
        <v>1.39</v>
      </c>
      <c r="Y9" s="13"/>
      <c r="Z9" s="13"/>
      <c r="AA9" s="13">
        <v>3.88</v>
      </c>
    </row>
    <row r="10" spans="1:27" ht="33" x14ac:dyDescent="0.25">
      <c r="A10" s="14"/>
      <c r="B10" s="11" t="s">
        <v>13</v>
      </c>
      <c r="C10" s="15"/>
      <c r="D10" s="15"/>
      <c r="E10" s="16">
        <f>F10+I10+L10+O10+R10+U10+X10+AA10+AG10+AD10</f>
        <v>51.46</v>
      </c>
      <c r="F10" s="17">
        <v>12.83</v>
      </c>
      <c r="G10" s="17"/>
      <c r="H10" s="17"/>
      <c r="I10" s="17"/>
      <c r="J10" s="17"/>
      <c r="K10" s="17"/>
      <c r="L10" s="17"/>
      <c r="M10" s="17"/>
      <c r="N10" s="17"/>
      <c r="O10" s="17">
        <v>7.46</v>
      </c>
      <c r="P10" s="17"/>
      <c r="Q10" s="17"/>
      <c r="R10" s="17">
        <v>28.85</v>
      </c>
      <c r="S10" s="17"/>
      <c r="T10" s="17"/>
      <c r="U10" s="17">
        <v>1.29</v>
      </c>
      <c r="V10" s="17"/>
      <c r="W10" s="17"/>
      <c r="X10" s="17"/>
      <c r="Y10" s="17"/>
      <c r="Z10" s="17"/>
      <c r="AA10" s="17">
        <v>1.03</v>
      </c>
    </row>
    <row r="11" spans="1:27" ht="49.5" x14ac:dyDescent="0.25">
      <c r="A11" s="14"/>
      <c r="B11" s="11" t="s">
        <v>14</v>
      </c>
      <c r="C11" s="15"/>
      <c r="D11" s="15"/>
      <c r="E11" s="17">
        <f>E5+E6+E7+E8+E9+E10</f>
        <v>3362.9600000000005</v>
      </c>
      <c r="F11" s="17">
        <f>F5+F6+F7+F8+F9+F10</f>
        <v>168.61</v>
      </c>
      <c r="G11" s="17">
        <f t="shared" ref="G11:Z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  <c r="M11" s="17">
        <f t="shared" si="0"/>
        <v>0</v>
      </c>
      <c r="N11" s="17">
        <f t="shared" si="0"/>
        <v>0</v>
      </c>
      <c r="O11" s="17">
        <f>O5+O10+O6+O7+O8+O9</f>
        <v>462.04000000000008</v>
      </c>
      <c r="P11" s="17">
        <f t="shared" si="0"/>
        <v>0</v>
      </c>
      <c r="Q11" s="17">
        <f t="shared" si="0"/>
        <v>0</v>
      </c>
      <c r="R11" s="17">
        <f>R5+R10+R6+R7+R8+R9</f>
        <v>679.45999999999992</v>
      </c>
      <c r="S11" s="17">
        <f t="shared" si="0"/>
        <v>0</v>
      </c>
      <c r="T11" s="17">
        <f t="shared" si="0"/>
        <v>0</v>
      </c>
      <c r="U11" s="17">
        <f>U5+U10+U6+U7+U8+U9</f>
        <v>425.55</v>
      </c>
      <c r="V11" s="17">
        <f t="shared" si="0"/>
        <v>0</v>
      </c>
      <c r="W11" s="17">
        <f t="shared" si="0"/>
        <v>0</v>
      </c>
      <c r="X11" s="17">
        <f>X5+X10+X6+X7+X8+X9</f>
        <v>293.63999999999993</v>
      </c>
      <c r="Y11" s="17">
        <f t="shared" si="0"/>
        <v>0</v>
      </c>
      <c r="Z11" s="17">
        <f t="shared" si="0"/>
        <v>0</v>
      </c>
      <c r="AA11" s="17">
        <f>AA5+AA10+AA6+AA7+AA8+AA9</f>
        <v>816.43</v>
      </c>
    </row>
    <row r="12" spans="1:27" x14ac:dyDescent="0.25">
      <c r="A12" s="18"/>
      <c r="B12" s="19" t="s">
        <v>15</v>
      </c>
      <c r="C12" s="20"/>
      <c r="D12" s="20"/>
      <c r="E12" s="21">
        <f>E13+E14+E18+E19+E15+E16+E17+0.01</f>
        <v>30449.260000000006</v>
      </c>
      <c r="F12" s="21">
        <f>F13+F18+F14+F19</f>
        <v>1329.8100000000002</v>
      </c>
      <c r="G12" s="21">
        <f t="shared" ref="G12:AA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  <c r="M12" s="21">
        <f t="shared" si="1"/>
        <v>0</v>
      </c>
      <c r="N12" s="21">
        <f t="shared" si="1"/>
        <v>0</v>
      </c>
      <c r="O12" s="21">
        <f t="shared" si="1"/>
        <v>3772.76</v>
      </c>
      <c r="P12" s="21">
        <f t="shared" si="1"/>
        <v>0</v>
      </c>
      <c r="Q12" s="21">
        <f t="shared" si="1"/>
        <v>0</v>
      </c>
      <c r="R12" s="21">
        <f t="shared" si="1"/>
        <v>5018.4500000000007</v>
      </c>
      <c r="S12" s="21">
        <f t="shared" si="1"/>
        <v>0</v>
      </c>
      <c r="T12" s="21">
        <f t="shared" si="1"/>
        <v>0</v>
      </c>
      <c r="U12" s="21">
        <f t="shared" si="1"/>
        <v>3791.38</v>
      </c>
      <c r="V12" s="21">
        <f t="shared" si="1"/>
        <v>0</v>
      </c>
      <c r="W12" s="21">
        <f t="shared" si="1"/>
        <v>0</v>
      </c>
      <c r="X12" s="21">
        <f t="shared" si="1"/>
        <v>2551.5500000000002</v>
      </c>
      <c r="Y12" s="21">
        <f t="shared" si="1"/>
        <v>0</v>
      </c>
      <c r="Z12" s="21">
        <f t="shared" si="1"/>
        <v>0</v>
      </c>
      <c r="AA12" s="21">
        <f t="shared" si="1"/>
        <v>8293.61</v>
      </c>
    </row>
    <row r="13" spans="1:27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27444.540000000005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  <c r="M13" s="109"/>
      <c r="N13" s="109"/>
      <c r="O13" s="22">
        <v>3502.18</v>
      </c>
      <c r="P13" s="109"/>
      <c r="Q13" s="109"/>
      <c r="R13" s="22">
        <v>4666.5</v>
      </c>
      <c r="S13" s="109"/>
      <c r="T13" s="109"/>
      <c r="U13" s="22">
        <v>3551.47</v>
      </c>
      <c r="V13" s="109"/>
      <c r="W13" s="109"/>
      <c r="X13" s="22">
        <v>2390.23</v>
      </c>
      <c r="Y13" s="22"/>
      <c r="Z13" s="22"/>
      <c r="AA13" s="22">
        <v>7682.01</v>
      </c>
    </row>
    <row r="14" spans="1:27" ht="31.5" x14ac:dyDescent="0.25">
      <c r="A14" s="18"/>
      <c r="B14" s="26" t="s">
        <v>17</v>
      </c>
      <c r="C14" s="20"/>
      <c r="D14" s="20"/>
      <c r="E14" s="21">
        <f>F14+I14+L14+O14+R14+U14+X14+AA14+AG14+AD14+0.01</f>
        <v>1301.3599999999999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  <c r="M14" s="109"/>
      <c r="N14" s="109"/>
      <c r="O14" s="22">
        <v>166.07</v>
      </c>
      <c r="P14" s="109"/>
      <c r="Q14" s="109"/>
      <c r="R14" s="22">
        <v>221.27</v>
      </c>
      <c r="S14" s="109"/>
      <c r="T14" s="109"/>
      <c r="U14" s="22">
        <v>168.4</v>
      </c>
      <c r="V14" s="109"/>
      <c r="W14" s="109"/>
      <c r="X14" s="22">
        <v>113.34</v>
      </c>
      <c r="Y14" s="109"/>
      <c r="Z14" s="109"/>
      <c r="AA14" s="22">
        <v>364.26</v>
      </c>
    </row>
    <row r="15" spans="1:27" ht="31.5" x14ac:dyDescent="0.25">
      <c r="A15" s="18"/>
      <c r="B15" s="26" t="s">
        <v>18</v>
      </c>
      <c r="C15" s="20"/>
      <c r="D15" s="20"/>
      <c r="E15" s="21">
        <f>F15+I15+L15+O15+R15+U15+X15+AA15+AG15+AD15</f>
        <v>66.510000000000005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  <c r="M15" s="27"/>
      <c r="N15" s="27"/>
      <c r="O15" s="112">
        <v>8.49</v>
      </c>
      <c r="P15" s="27"/>
      <c r="Q15" s="27"/>
      <c r="R15" s="27">
        <v>11.31</v>
      </c>
      <c r="S15" s="27"/>
      <c r="T15" s="27"/>
      <c r="U15" s="27">
        <v>8.61</v>
      </c>
      <c r="V15" s="27"/>
      <c r="W15" s="27"/>
      <c r="X15" s="27">
        <v>5.79</v>
      </c>
      <c r="Y15" s="27"/>
      <c r="Z15" s="27"/>
      <c r="AA15" s="27">
        <v>18.62</v>
      </c>
    </row>
    <row r="16" spans="1:27" x14ac:dyDescent="0.25">
      <c r="A16" s="18"/>
      <c r="B16" s="26" t="s">
        <v>19</v>
      </c>
      <c r="C16" s="20"/>
      <c r="D16" s="20"/>
      <c r="E16" s="21">
        <f>F16+I16+L16+O16+R16+U16+X16+AA16+AG16+AD16</f>
        <v>307.88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  <c r="M16" s="27"/>
      <c r="N16" s="27"/>
      <c r="O16" s="27">
        <v>39.29</v>
      </c>
      <c r="P16" s="27"/>
      <c r="Q16" s="27"/>
      <c r="R16" s="27">
        <v>52.35</v>
      </c>
      <c r="S16" s="27"/>
      <c r="T16" s="27"/>
      <c r="U16" s="27">
        <v>39.840000000000003</v>
      </c>
      <c r="V16" s="27"/>
      <c r="W16" s="27"/>
      <c r="X16" s="27">
        <v>26.81</v>
      </c>
      <c r="Y16" s="27"/>
      <c r="Z16" s="27"/>
      <c r="AA16" s="27">
        <v>86.18</v>
      </c>
    </row>
    <row r="17" spans="1:27" x14ac:dyDescent="0.25">
      <c r="A17" s="18"/>
      <c r="B17" s="26" t="s">
        <v>20</v>
      </c>
      <c r="C17" s="20"/>
      <c r="D17" s="20"/>
      <c r="E17" s="21">
        <f>F17+I17+L17+O17+R17+U17+X17+AA17+AG17+AD17-0.01</f>
        <v>127.21999999999998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  <c r="M17" s="27"/>
      <c r="N17" s="27"/>
      <c r="O17" s="27">
        <v>16.239999999999998</v>
      </c>
      <c r="P17" s="27"/>
      <c r="Q17" s="27"/>
      <c r="R17" s="27">
        <v>21.63</v>
      </c>
      <c r="S17" s="27"/>
      <c r="T17" s="27"/>
      <c r="U17" s="27">
        <v>16.46</v>
      </c>
      <c r="V17" s="27"/>
      <c r="W17" s="27"/>
      <c r="X17" s="27">
        <v>11.08</v>
      </c>
      <c r="Y17" s="27"/>
      <c r="Z17" s="27"/>
      <c r="AA17" s="27">
        <v>35.61</v>
      </c>
    </row>
    <row r="18" spans="1:27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x14ac:dyDescent="0.25">
      <c r="A19" s="33"/>
      <c r="B19" s="34" t="s">
        <v>22</v>
      </c>
      <c r="C19" s="35"/>
      <c r="D19" s="35"/>
      <c r="E19" s="36">
        <f>E20+E21+E22+E23+E24+E25+E27+E28+E26+E29</f>
        <v>1201.7399999999998</v>
      </c>
      <c r="F19" s="36">
        <f>F20+F21+F22+F23+F24+F25+F27+F28+F26</f>
        <v>126.42</v>
      </c>
      <c r="G19" s="36">
        <f t="shared" ref="G19:Z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  <c r="M19" s="36">
        <f t="shared" si="2"/>
        <v>0</v>
      </c>
      <c r="N19" s="36">
        <f t="shared" si="2"/>
        <v>0</v>
      </c>
      <c r="O19" s="36">
        <f>O20+O21+O22+O23+O24+O25+O27+O28+O26</f>
        <v>104.50999999999999</v>
      </c>
      <c r="P19" s="36">
        <f t="shared" si="2"/>
        <v>0</v>
      </c>
      <c r="Q19" s="36">
        <f t="shared" si="2"/>
        <v>0</v>
      </c>
      <c r="R19" s="36">
        <f>R20+R21+R22+R23+R24+R25+R27+R28+R26</f>
        <v>130.68</v>
      </c>
      <c r="S19" s="36">
        <f t="shared" si="2"/>
        <v>0</v>
      </c>
      <c r="T19" s="36">
        <f t="shared" si="2"/>
        <v>0</v>
      </c>
      <c r="U19" s="36">
        <f>U20+U21+U22+U23+U24+U25+U27+U28+U26</f>
        <v>71.510000000000005</v>
      </c>
      <c r="V19" s="36">
        <f t="shared" si="2"/>
        <v>0</v>
      </c>
      <c r="W19" s="36">
        <f t="shared" si="2"/>
        <v>0</v>
      </c>
      <c r="X19" s="36">
        <f>X20+X21+X22+X23+X24+X25+X27+X28+X26</f>
        <v>47.98</v>
      </c>
      <c r="Y19" s="36">
        <f t="shared" si="2"/>
        <v>0</v>
      </c>
      <c r="Z19" s="36">
        <f t="shared" si="2"/>
        <v>0</v>
      </c>
      <c r="AA19" s="115">
        <f>AA20+AA21+AA22+AA23+AA24+AA25+AA27+AA28+AA26</f>
        <v>247.34</v>
      </c>
    </row>
    <row r="20" spans="1:27" ht="30" x14ac:dyDescent="0.25">
      <c r="A20" s="37"/>
      <c r="B20" s="38" t="s">
        <v>23</v>
      </c>
      <c r="C20" s="39"/>
      <c r="D20" s="39"/>
      <c r="E20" s="40">
        <f>F20+I20+L20+O20+R20+U20+X20+AA20+AG20+AD20</f>
        <v>315.2</v>
      </c>
      <c r="F20" s="41">
        <v>112.83</v>
      </c>
      <c r="G20" s="41"/>
      <c r="H20" s="41"/>
      <c r="I20" s="41"/>
      <c r="J20" s="41"/>
      <c r="K20" s="41"/>
      <c r="L20" s="41"/>
      <c r="M20" s="41"/>
      <c r="N20" s="41"/>
      <c r="O20" s="41">
        <v>63.47</v>
      </c>
      <c r="P20" s="41"/>
      <c r="Q20" s="41"/>
      <c r="R20" s="41">
        <v>79.25</v>
      </c>
      <c r="S20" s="41"/>
      <c r="T20" s="41"/>
      <c r="U20" s="41">
        <v>29.15</v>
      </c>
      <c r="V20" s="41"/>
      <c r="W20" s="41"/>
      <c r="X20" s="41">
        <v>10.15</v>
      </c>
      <c r="Y20" s="41"/>
      <c r="Z20" s="41"/>
      <c r="AA20" s="41">
        <v>20.350000000000001</v>
      </c>
    </row>
    <row r="21" spans="1:27" ht="30" x14ac:dyDescent="0.25">
      <c r="A21" s="37"/>
      <c r="B21" s="42" t="s">
        <v>24</v>
      </c>
      <c r="C21" s="39"/>
      <c r="D21" s="39"/>
      <c r="E21" s="40">
        <f>F21+I21+L21+O21+R21+U21+X21+AA21+AG21+AD21+0.01</f>
        <v>182.10999999999999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  <c r="M21" s="41"/>
      <c r="N21" s="41"/>
      <c r="O21" s="41">
        <v>23.24</v>
      </c>
      <c r="P21" s="41"/>
      <c r="Q21" s="41"/>
      <c r="R21" s="41">
        <v>30.97</v>
      </c>
      <c r="S21" s="41"/>
      <c r="T21" s="41"/>
      <c r="U21" s="41">
        <v>23.57</v>
      </c>
      <c r="V21" s="41"/>
      <c r="W21" s="41"/>
      <c r="X21" s="41">
        <v>15.86</v>
      </c>
      <c r="Y21" s="41"/>
      <c r="Z21" s="41"/>
      <c r="AA21" s="41">
        <v>50.98</v>
      </c>
    </row>
    <row r="22" spans="1:27" x14ac:dyDescent="0.25">
      <c r="A22" s="37"/>
      <c r="B22" s="42" t="s">
        <v>25</v>
      </c>
      <c r="C22" s="39"/>
      <c r="D22" s="39"/>
      <c r="E22" s="40">
        <f>F22+I22+L22+O22+R22+U22+X22+AA22+AG22+AD22</f>
        <v>17.09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  <c r="M22" s="41"/>
      <c r="N22" s="41"/>
      <c r="O22" s="41">
        <v>2.1800000000000002</v>
      </c>
      <c r="P22" s="41"/>
      <c r="Q22" s="41"/>
      <c r="R22" s="41">
        <v>2.91</v>
      </c>
      <c r="S22" s="41"/>
      <c r="T22" s="41"/>
      <c r="U22" s="41">
        <v>2.21</v>
      </c>
      <c r="V22" s="41"/>
      <c r="W22" s="41"/>
      <c r="X22" s="41">
        <v>1.49</v>
      </c>
      <c r="Y22" s="41"/>
      <c r="Z22" s="41"/>
      <c r="AA22" s="41">
        <v>4.78</v>
      </c>
    </row>
    <row r="23" spans="1:27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44"/>
      <c r="B24" s="38" t="s">
        <v>27</v>
      </c>
      <c r="C24" s="45"/>
      <c r="D24" s="45"/>
      <c r="E24" s="40">
        <f>F24+I24+L24+O24+R24+U24+X24+AA24+AD24</f>
        <v>18.11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  <c r="M24" s="113"/>
      <c r="N24" s="114"/>
      <c r="O24" s="41">
        <v>2.31</v>
      </c>
      <c r="P24" s="41"/>
      <c r="Q24" s="41"/>
      <c r="R24" s="41">
        <v>3.08</v>
      </c>
      <c r="S24" s="41"/>
      <c r="T24" s="41"/>
      <c r="U24" s="41">
        <v>2.34</v>
      </c>
      <c r="V24" s="41"/>
      <c r="W24" s="41"/>
      <c r="X24" s="41">
        <v>1.58</v>
      </c>
      <c r="Y24" s="41"/>
      <c r="Z24" s="41"/>
      <c r="AA24" s="41">
        <v>5.07</v>
      </c>
    </row>
    <row r="25" spans="1:27" ht="30" x14ac:dyDescent="0.25">
      <c r="A25" s="37"/>
      <c r="B25" s="38" t="s">
        <v>28</v>
      </c>
      <c r="C25" s="45"/>
      <c r="D25" s="45"/>
      <c r="E25" s="40">
        <f>F25+I25+L25+O25+R25+U25+X25+AA25+AG25</f>
        <v>26.400000000000002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  <c r="M25" s="41"/>
      <c r="N25" s="41"/>
      <c r="O25" s="41">
        <v>3.6</v>
      </c>
      <c r="P25" s="41"/>
      <c r="Q25" s="41"/>
      <c r="R25" s="41">
        <v>4.8</v>
      </c>
      <c r="S25" s="41"/>
      <c r="T25" s="41"/>
      <c r="U25" s="41">
        <v>3.6</v>
      </c>
      <c r="V25" s="41"/>
      <c r="W25" s="41"/>
      <c r="X25" s="41">
        <v>2.4</v>
      </c>
      <c r="Y25" s="41"/>
      <c r="Z25" s="41"/>
      <c r="AA25" s="41">
        <v>7.8</v>
      </c>
    </row>
    <row r="26" spans="1:27" x14ac:dyDescent="0.25">
      <c r="A26" s="37"/>
      <c r="B26" s="38" t="s">
        <v>29</v>
      </c>
      <c r="C26" s="45"/>
      <c r="D26" s="45"/>
      <c r="E26" s="40">
        <f>F26+I26+L26+O26+R26+U26+X26+AA26+AD26+AG26</f>
        <v>73.3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  <c r="M26" s="41"/>
      <c r="N26" s="41"/>
      <c r="O26" s="41">
        <v>9</v>
      </c>
      <c r="P26" s="41"/>
      <c r="Q26" s="41"/>
      <c r="R26" s="41">
        <v>9</v>
      </c>
      <c r="S26" s="41"/>
      <c r="T26" s="41"/>
      <c r="U26" s="41">
        <v>9.9</v>
      </c>
      <c r="V26" s="41"/>
      <c r="W26" s="41"/>
      <c r="X26" s="41">
        <v>16.5</v>
      </c>
      <c r="Y26" s="41"/>
      <c r="Z26" s="41"/>
      <c r="AA26" s="41">
        <v>16.5</v>
      </c>
    </row>
    <row r="27" spans="1:27" x14ac:dyDescent="0.25">
      <c r="A27" s="47"/>
      <c r="B27" s="42" t="s">
        <v>30</v>
      </c>
      <c r="C27" s="39"/>
      <c r="D27" s="39"/>
      <c r="E27" s="40">
        <f>F27+I27+L27+O27+R27+U27+X27+AA27+AD27-0.01</f>
        <v>7.0400000000000009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  <c r="M27" s="41"/>
      <c r="N27" s="41"/>
      <c r="O27" s="41">
        <v>0.71</v>
      </c>
      <c r="P27" s="41"/>
      <c r="Q27" s="41"/>
      <c r="R27" s="41">
        <v>0.67</v>
      </c>
      <c r="S27" s="41"/>
      <c r="T27" s="41"/>
      <c r="U27" s="41">
        <v>0.74</v>
      </c>
      <c r="V27" s="41"/>
      <c r="W27" s="41"/>
      <c r="X27" s="41"/>
      <c r="Y27" s="41"/>
      <c r="Z27" s="41"/>
      <c r="AA27" s="41">
        <v>1.86</v>
      </c>
    </row>
    <row r="28" spans="1:27" x14ac:dyDescent="0.25">
      <c r="A28" s="47"/>
      <c r="B28" s="48" t="s">
        <v>31</v>
      </c>
      <c r="C28" s="39"/>
      <c r="D28" s="39"/>
      <c r="E28" s="40">
        <f>AA28</f>
        <v>140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140</v>
      </c>
    </row>
    <row r="29" spans="1:27" x14ac:dyDescent="0.25">
      <c r="A29" s="47"/>
      <c r="B29" s="48" t="s">
        <v>32</v>
      </c>
      <c r="C29" s="39"/>
      <c r="D29" s="39"/>
      <c r="E29" s="40">
        <f>F29+I29+L29+O29+R29+U29+X29+AA29+AD29-0.01</f>
        <v>182.49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  <c r="M29" s="41"/>
      <c r="N29" s="41"/>
      <c r="O29" s="41">
        <v>23.29</v>
      </c>
      <c r="P29" s="41"/>
      <c r="Q29" s="41"/>
      <c r="R29" s="41">
        <v>31.03</v>
      </c>
      <c r="S29" s="41"/>
      <c r="T29" s="41"/>
      <c r="U29" s="41">
        <v>23.62</v>
      </c>
      <c r="V29" s="41"/>
      <c r="W29" s="41"/>
      <c r="X29" s="41">
        <v>15.91</v>
      </c>
      <c r="Y29" s="41"/>
      <c r="Z29" s="41"/>
      <c r="AA29" s="41">
        <v>51.08</v>
      </c>
    </row>
    <row r="30" spans="1:27" x14ac:dyDescent="0.25">
      <c r="A30" s="49"/>
      <c r="B30" s="50" t="s">
        <v>33</v>
      </c>
      <c r="C30" s="51"/>
      <c r="D30" s="51"/>
      <c r="E30" s="52">
        <f t="shared" ref="E30:AA30" si="3">E12/E31*100</f>
        <v>99.367102652464496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  <c r="M30" s="52" t="e">
        <f t="shared" si="3"/>
        <v>#DIV/0!</v>
      </c>
      <c r="N30" s="52" t="e">
        <f t="shared" si="3"/>
        <v>#DIV/0!</v>
      </c>
      <c r="O30" s="52">
        <f t="shared" si="3"/>
        <v>99.473728616929264</v>
      </c>
      <c r="P30" s="52" t="e">
        <f t="shared" si="3"/>
        <v>#DIV/0!</v>
      </c>
      <c r="Q30" s="52" t="e">
        <f t="shared" si="3"/>
        <v>#DIV/0!</v>
      </c>
      <c r="R30" s="52">
        <f t="shared" si="3"/>
        <v>99.450278328798561</v>
      </c>
      <c r="S30" s="52">
        <f t="shared" si="3"/>
        <v>0</v>
      </c>
      <c r="T30" s="52" t="e">
        <f t="shared" si="3"/>
        <v>#DIV/0!</v>
      </c>
      <c r="U30" s="52">
        <f t="shared" si="3"/>
        <v>99.467426436636856</v>
      </c>
      <c r="V30" s="52" t="e">
        <f t="shared" si="3"/>
        <v>#DIV/0!</v>
      </c>
      <c r="W30" s="52" t="e">
        <f t="shared" si="3"/>
        <v>#DIV/0!</v>
      </c>
      <c r="X30" s="52">
        <f t="shared" si="3"/>
        <v>99.383805217011954</v>
      </c>
      <c r="Y30" s="52" t="e">
        <f t="shared" si="3"/>
        <v>#DIV/0!</v>
      </c>
      <c r="Z30" s="52" t="e">
        <f t="shared" si="3"/>
        <v>#DIV/0!</v>
      </c>
      <c r="AA30" s="52">
        <f t="shared" si="3"/>
        <v>99.306950017302313</v>
      </c>
    </row>
    <row r="31" spans="1:27" x14ac:dyDescent="0.25">
      <c r="A31" s="18"/>
      <c r="B31" s="19" t="s">
        <v>34</v>
      </c>
      <c r="C31" s="20"/>
      <c r="D31" s="20"/>
      <c r="E31" s="21">
        <f>E32+E33+E37+E38+E34+E35+E36-0.01</f>
        <v>30643.200000000004</v>
      </c>
      <c r="F31" s="21">
        <f>F32+F33+F37+F38</f>
        <v>1334.08</v>
      </c>
      <c r="G31" s="21">
        <f t="shared" ref="G31:AA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  <c r="M31" s="21">
        <f t="shared" si="4"/>
        <v>0</v>
      </c>
      <c r="N31" s="21">
        <f t="shared" si="4"/>
        <v>0</v>
      </c>
      <c r="O31" s="21">
        <f t="shared" si="4"/>
        <v>3792.7200000000003</v>
      </c>
      <c r="P31" s="21">
        <f t="shared" si="4"/>
        <v>0</v>
      </c>
      <c r="Q31" s="21">
        <f t="shared" si="4"/>
        <v>0</v>
      </c>
      <c r="R31" s="21">
        <f t="shared" si="4"/>
        <v>5046.1900000000005</v>
      </c>
      <c r="S31" s="21">
        <f t="shared" si="4"/>
        <v>3595.39</v>
      </c>
      <c r="T31" s="21">
        <f t="shared" si="4"/>
        <v>0</v>
      </c>
      <c r="U31" s="21">
        <f t="shared" si="4"/>
        <v>3811.6800000000003</v>
      </c>
      <c r="V31" s="21">
        <f t="shared" si="4"/>
        <v>0</v>
      </c>
      <c r="W31" s="21">
        <f t="shared" si="4"/>
        <v>0</v>
      </c>
      <c r="X31" s="21">
        <f t="shared" si="4"/>
        <v>2567.3700000000003</v>
      </c>
      <c r="Y31" s="21">
        <f t="shared" si="4"/>
        <v>0</v>
      </c>
      <c r="Z31" s="21">
        <f t="shared" si="4"/>
        <v>0</v>
      </c>
      <c r="AA31" s="21">
        <f t="shared" si="4"/>
        <v>8351.49</v>
      </c>
    </row>
    <row r="32" spans="1:27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27585.070000000003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  <c r="M32" s="54"/>
      <c r="N32" s="54"/>
      <c r="O32" s="54">
        <v>3520.11</v>
      </c>
      <c r="P32" s="54"/>
      <c r="Q32" s="54"/>
      <c r="R32" s="54">
        <v>4690.3900000000003</v>
      </c>
      <c r="S32" s="54">
        <v>3569.65</v>
      </c>
      <c r="T32" s="54"/>
      <c r="U32" s="54">
        <v>3569.65</v>
      </c>
      <c r="V32" s="54"/>
      <c r="W32" s="54"/>
      <c r="X32" s="54">
        <v>2405.5700000000002</v>
      </c>
      <c r="Y32" s="54"/>
      <c r="Z32" s="54"/>
      <c r="AA32" s="54">
        <v>7721.34</v>
      </c>
    </row>
    <row r="33" spans="1:27" ht="31.5" x14ac:dyDescent="0.25">
      <c r="A33" s="55"/>
      <c r="B33" s="26" t="s">
        <v>17</v>
      </c>
      <c r="C33" s="56"/>
      <c r="D33" s="56"/>
      <c r="E33" s="21">
        <f t="shared" si="5"/>
        <v>1356.43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  <c r="M33" s="57"/>
      <c r="N33" s="57"/>
      <c r="O33" s="57">
        <v>173.09</v>
      </c>
      <c r="P33" s="57"/>
      <c r="Q33" s="57"/>
      <c r="R33" s="57">
        <v>230.64</v>
      </c>
      <c r="S33" s="57"/>
      <c r="T33" s="57"/>
      <c r="U33" s="57">
        <v>175.53</v>
      </c>
      <c r="V33" s="57"/>
      <c r="W33" s="57"/>
      <c r="X33" s="57">
        <v>118.29</v>
      </c>
      <c r="Y33" s="57"/>
      <c r="Z33" s="57"/>
      <c r="AA33" s="57">
        <v>379.68</v>
      </c>
    </row>
    <row r="34" spans="1:27" ht="31.5" x14ac:dyDescent="0.25">
      <c r="A34" s="18"/>
      <c r="B34" s="26" t="s">
        <v>18</v>
      </c>
      <c r="C34" s="20"/>
      <c r="D34" s="20"/>
      <c r="E34" s="21">
        <f t="shared" si="5"/>
        <v>69.22999999999999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  <c r="M34" s="57"/>
      <c r="N34" s="57"/>
      <c r="O34" s="57">
        <v>8.83</v>
      </c>
      <c r="P34" s="57"/>
      <c r="Q34" s="57"/>
      <c r="R34" s="57">
        <v>11.77</v>
      </c>
      <c r="S34" s="57"/>
      <c r="T34" s="57"/>
      <c r="U34" s="57">
        <v>8.9600000000000009</v>
      </c>
      <c r="V34" s="57"/>
      <c r="W34" s="57"/>
      <c r="X34" s="57">
        <v>6.04</v>
      </c>
      <c r="Y34" s="57"/>
      <c r="Z34" s="57"/>
      <c r="AA34" s="57">
        <v>19.38</v>
      </c>
    </row>
    <row r="35" spans="1:27" x14ac:dyDescent="0.25">
      <c r="A35" s="18"/>
      <c r="B35" s="26" t="s">
        <v>19</v>
      </c>
      <c r="C35" s="20"/>
      <c r="D35" s="20"/>
      <c r="E35" s="21">
        <f t="shared" si="5"/>
        <v>321.04000000000002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  <c r="M35" s="57"/>
      <c r="N35" s="57"/>
      <c r="O35" s="57">
        <v>40.97</v>
      </c>
      <c r="P35" s="57"/>
      <c r="Q35" s="57"/>
      <c r="R35" s="57">
        <v>54.59</v>
      </c>
      <c r="S35" s="57"/>
      <c r="T35" s="57"/>
      <c r="U35" s="57">
        <v>41.54</v>
      </c>
      <c r="V35" s="57"/>
      <c r="W35" s="57"/>
      <c r="X35" s="57">
        <v>28</v>
      </c>
      <c r="Y35" s="57"/>
      <c r="Z35" s="57"/>
      <c r="AA35" s="57">
        <v>89.86</v>
      </c>
    </row>
    <row r="36" spans="1:27" x14ac:dyDescent="0.25">
      <c r="A36" s="18"/>
      <c r="B36" s="26" t="s">
        <v>20</v>
      </c>
      <c r="C36" s="20"/>
      <c r="D36" s="20"/>
      <c r="E36" s="21">
        <f t="shared" si="5"/>
        <v>132.51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  <c r="M36" s="57"/>
      <c r="N36" s="57"/>
      <c r="O36" s="57">
        <v>16.91</v>
      </c>
      <c r="P36" s="57"/>
      <c r="Q36" s="57"/>
      <c r="R36" s="57">
        <v>22.53</v>
      </c>
      <c r="S36" s="57"/>
      <c r="T36" s="57"/>
      <c r="U36" s="57">
        <v>17.149999999999999</v>
      </c>
      <c r="V36" s="57"/>
      <c r="W36" s="57"/>
      <c r="X36" s="57">
        <v>11.55</v>
      </c>
      <c r="Y36" s="57"/>
      <c r="Z36" s="57"/>
      <c r="AA36" s="57">
        <v>37.090000000000003</v>
      </c>
    </row>
    <row r="37" spans="1:27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  <c r="M37" s="110"/>
      <c r="N37" s="110"/>
      <c r="O37" s="60"/>
      <c r="P37" s="110"/>
      <c r="Q37" s="110"/>
      <c r="R37" s="60"/>
      <c r="S37" s="110"/>
      <c r="T37" s="110"/>
      <c r="U37" s="60"/>
      <c r="V37" s="110"/>
      <c r="W37" s="110"/>
      <c r="X37" s="60"/>
      <c r="Y37" s="110"/>
      <c r="Z37" s="110"/>
      <c r="AA37" s="60"/>
    </row>
    <row r="38" spans="1:27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1178.9299999999998</v>
      </c>
      <c r="F38" s="36">
        <f>F39+F40+F41+F42+F43+F44+F46+F47+F45</f>
        <v>122.5</v>
      </c>
      <c r="G38" s="36">
        <f t="shared" ref="G38:AA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  <c r="M38" s="36">
        <f t="shared" si="6"/>
        <v>0</v>
      </c>
      <c r="N38" s="36">
        <f t="shared" si="6"/>
        <v>0</v>
      </c>
      <c r="O38" s="36">
        <f t="shared" si="6"/>
        <v>99.52</v>
      </c>
      <c r="P38" s="36">
        <f t="shared" si="6"/>
        <v>0</v>
      </c>
      <c r="Q38" s="36">
        <f t="shared" si="6"/>
        <v>0</v>
      </c>
      <c r="R38" s="36">
        <f t="shared" si="6"/>
        <v>125.16</v>
      </c>
      <c r="S38" s="36">
        <f t="shared" si="6"/>
        <v>25.74</v>
      </c>
      <c r="T38" s="36">
        <f t="shared" si="6"/>
        <v>0</v>
      </c>
      <c r="U38" s="36">
        <f t="shared" si="6"/>
        <v>66.5</v>
      </c>
      <c r="V38" s="36">
        <f t="shared" si="6"/>
        <v>0</v>
      </c>
      <c r="W38" s="36">
        <f t="shared" si="6"/>
        <v>0</v>
      </c>
      <c r="X38" s="36">
        <f t="shared" si="6"/>
        <v>43.51</v>
      </c>
      <c r="Y38" s="36">
        <f t="shared" si="6"/>
        <v>0</v>
      </c>
      <c r="Z38" s="36">
        <f t="shared" si="6"/>
        <v>0</v>
      </c>
      <c r="AA38" s="115">
        <f t="shared" si="6"/>
        <v>250.47</v>
      </c>
    </row>
    <row r="39" spans="1:27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294.74</v>
      </c>
      <c r="F39" s="41">
        <v>109.42</v>
      </c>
      <c r="G39" s="41"/>
      <c r="H39" s="41"/>
      <c r="I39" s="41"/>
      <c r="J39" s="41"/>
      <c r="K39" s="41"/>
      <c r="L39" s="41"/>
      <c r="M39" s="41"/>
      <c r="N39" s="41"/>
      <c r="O39" s="41">
        <v>60.06</v>
      </c>
      <c r="P39" s="41"/>
      <c r="Q39" s="41"/>
      <c r="R39" s="41">
        <v>75.84</v>
      </c>
      <c r="S39" s="41">
        <v>25.74</v>
      </c>
      <c r="T39" s="41"/>
      <c r="U39" s="41">
        <v>25.74</v>
      </c>
      <c r="V39" s="41"/>
      <c r="W39" s="41"/>
      <c r="X39" s="41">
        <v>6.74</v>
      </c>
      <c r="Y39" s="41"/>
      <c r="Z39" s="41"/>
      <c r="AA39" s="41">
        <v>16.940000000000001</v>
      </c>
    </row>
    <row r="40" spans="1:27" ht="30" x14ac:dyDescent="0.25">
      <c r="A40" s="37"/>
      <c r="B40" s="42" t="s">
        <v>24</v>
      </c>
      <c r="C40" s="64"/>
      <c r="D40" s="64"/>
      <c r="E40" s="40">
        <f>F40+I40+L40+O40+R40+U40+X40+AA40+AG40+AD40+0.01</f>
        <v>169.76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  <c r="M40" s="41"/>
      <c r="N40" s="41"/>
      <c r="O40" s="41">
        <v>21.66</v>
      </c>
      <c r="P40" s="41"/>
      <c r="Q40" s="41"/>
      <c r="R40" s="41">
        <v>28.86</v>
      </c>
      <c r="S40" s="41"/>
      <c r="T40" s="41"/>
      <c r="U40" s="41">
        <v>21.97</v>
      </c>
      <c r="V40" s="41"/>
      <c r="W40" s="41"/>
      <c r="X40" s="41">
        <v>14.8</v>
      </c>
      <c r="Y40" s="41"/>
      <c r="Z40" s="41"/>
      <c r="AA40" s="41">
        <v>47.52</v>
      </c>
    </row>
    <row r="41" spans="1:27" x14ac:dyDescent="0.25">
      <c r="A41" s="37"/>
      <c r="B41" s="42" t="s">
        <v>25</v>
      </c>
      <c r="C41" s="64"/>
      <c r="D41" s="64"/>
      <c r="E41" s="40">
        <f t="shared" si="7"/>
        <v>17.09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  <c r="M41" s="41"/>
      <c r="N41" s="41"/>
      <c r="O41" s="41">
        <v>2.1800000000000002</v>
      </c>
      <c r="P41" s="41"/>
      <c r="Q41" s="41"/>
      <c r="R41" s="41">
        <v>2.91</v>
      </c>
      <c r="S41" s="41"/>
      <c r="T41" s="41"/>
      <c r="U41" s="41">
        <v>2.21</v>
      </c>
      <c r="V41" s="41"/>
      <c r="W41" s="41"/>
      <c r="X41" s="41">
        <v>1.49</v>
      </c>
      <c r="Y41" s="41"/>
      <c r="Z41" s="41"/>
      <c r="AA41" s="41">
        <v>4.78</v>
      </c>
    </row>
    <row r="42" spans="1:27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x14ac:dyDescent="0.25">
      <c r="A43" s="44"/>
      <c r="B43" s="38" t="s">
        <v>27</v>
      </c>
      <c r="C43" s="47"/>
      <c r="D43" s="47"/>
      <c r="E43" s="40">
        <f t="shared" si="7"/>
        <v>18.11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  <c r="M43" s="113"/>
      <c r="N43" s="114"/>
      <c r="O43" s="41">
        <v>2.31</v>
      </c>
      <c r="P43" s="41"/>
      <c r="Q43" s="41"/>
      <c r="R43" s="41">
        <v>3.08</v>
      </c>
      <c r="S43" s="41"/>
      <c r="T43" s="41"/>
      <c r="U43" s="41">
        <v>2.34</v>
      </c>
      <c r="V43" s="41"/>
      <c r="W43" s="41"/>
      <c r="X43" s="41">
        <v>1.58</v>
      </c>
      <c r="Y43" s="41"/>
      <c r="Z43" s="41"/>
      <c r="AA43" s="41">
        <v>5.07</v>
      </c>
    </row>
    <row r="44" spans="1:27" ht="30" x14ac:dyDescent="0.25">
      <c r="A44" s="37"/>
      <c r="B44" s="38" t="s">
        <v>28</v>
      </c>
      <c r="C44" s="47"/>
      <c r="D44" s="47"/>
      <c r="E44" s="40">
        <f t="shared" si="7"/>
        <v>26.400000000000002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  <c r="M44" s="41"/>
      <c r="N44" s="41"/>
      <c r="O44" s="41">
        <v>3.6</v>
      </c>
      <c r="P44" s="41"/>
      <c r="Q44" s="41"/>
      <c r="R44" s="41">
        <v>4.8</v>
      </c>
      <c r="S44" s="41"/>
      <c r="T44" s="41"/>
      <c r="U44" s="41">
        <v>3.6</v>
      </c>
      <c r="V44" s="41"/>
      <c r="W44" s="41"/>
      <c r="X44" s="41">
        <v>2.4</v>
      </c>
      <c r="Y44" s="41"/>
      <c r="Z44" s="41"/>
      <c r="AA44" s="41">
        <v>7.8</v>
      </c>
    </row>
    <row r="45" spans="1:27" x14ac:dyDescent="0.25">
      <c r="A45" s="37"/>
      <c r="B45" s="38" t="s">
        <v>29</v>
      </c>
      <c r="C45" s="47"/>
      <c r="D45" s="47"/>
      <c r="E45" s="40">
        <f>F45+I45+L45+O45+R45+U45+X45+AA45+AD45+AG45</f>
        <v>73.3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  <c r="M45" s="41"/>
      <c r="N45" s="41"/>
      <c r="O45" s="41">
        <v>9</v>
      </c>
      <c r="P45" s="41"/>
      <c r="Q45" s="41"/>
      <c r="R45" s="41">
        <v>9</v>
      </c>
      <c r="S45" s="41"/>
      <c r="T45" s="41"/>
      <c r="U45" s="41">
        <v>9.9</v>
      </c>
      <c r="V45" s="41"/>
      <c r="W45" s="41"/>
      <c r="X45" s="41">
        <v>16.5</v>
      </c>
      <c r="Y45" s="41"/>
      <c r="Z45" s="41"/>
      <c r="AA45" s="41">
        <v>16.5</v>
      </c>
    </row>
    <row r="46" spans="1:27" x14ac:dyDescent="0.25">
      <c r="A46" s="37"/>
      <c r="B46" s="42" t="s">
        <v>30</v>
      </c>
      <c r="C46" s="64"/>
      <c r="D46" s="64"/>
      <c r="E46" s="40">
        <f>F46+I46+L46+O46+R46+U46+X46+AA46+AG46+AD46-0.01</f>
        <v>7.0400000000000009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  <c r="M46" s="41"/>
      <c r="N46" s="41"/>
      <c r="O46" s="41">
        <v>0.71</v>
      </c>
      <c r="P46" s="41"/>
      <c r="Q46" s="41"/>
      <c r="R46" s="41">
        <v>0.67</v>
      </c>
      <c r="S46" s="41"/>
      <c r="T46" s="41"/>
      <c r="U46" s="41">
        <v>0.74</v>
      </c>
      <c r="V46" s="41"/>
      <c r="W46" s="41"/>
      <c r="X46" s="41"/>
      <c r="Y46" s="41"/>
      <c r="Z46" s="41"/>
      <c r="AA46" s="41">
        <v>1.86</v>
      </c>
    </row>
    <row r="47" spans="1:27" x14ac:dyDescent="0.25">
      <c r="A47" s="47"/>
      <c r="B47" s="48" t="s">
        <v>31</v>
      </c>
      <c r="C47" s="64"/>
      <c r="D47" s="64"/>
      <c r="E47" s="40">
        <f>AA47</f>
        <v>150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150</v>
      </c>
    </row>
    <row r="48" spans="1:27" x14ac:dyDescent="0.25">
      <c r="A48" s="47"/>
      <c r="B48" s="48" t="s">
        <v>32</v>
      </c>
      <c r="C48" s="64"/>
      <c r="D48" s="64"/>
      <c r="E48" s="40">
        <f>F48+I48+L48+O48+R48+U48+X48+AA48+AD48-0.01</f>
        <v>182.49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  <c r="M48" s="41"/>
      <c r="N48" s="41"/>
      <c r="O48" s="41">
        <v>23.29</v>
      </c>
      <c r="P48" s="41"/>
      <c r="Q48" s="41"/>
      <c r="R48" s="41">
        <v>31.03</v>
      </c>
      <c r="S48" s="41"/>
      <c r="T48" s="41"/>
      <c r="U48" s="41">
        <v>23.62</v>
      </c>
      <c r="V48" s="41"/>
      <c r="W48" s="41"/>
      <c r="X48" s="41">
        <v>15.91</v>
      </c>
      <c r="Y48" s="41"/>
      <c r="Z48" s="41"/>
      <c r="AA48" s="41">
        <v>51.08</v>
      </c>
    </row>
    <row r="49" spans="1:27" x14ac:dyDescent="0.25">
      <c r="A49" s="65"/>
      <c r="B49" s="66" t="s">
        <v>37</v>
      </c>
      <c r="C49" s="67"/>
      <c r="D49" s="67"/>
      <c r="E49" s="68">
        <f>E50+E96+E115+E116+E117+E118+E119+1.62</f>
        <v>30384.679999999997</v>
      </c>
      <c r="F49" s="68">
        <f t="shared" ref="F49:AA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  <c r="M49" s="68">
        <f t="shared" si="8"/>
        <v>0</v>
      </c>
      <c r="N49" s="68">
        <f t="shared" si="8"/>
        <v>0</v>
      </c>
      <c r="O49" s="68">
        <f t="shared" si="8"/>
        <v>5300.9800000000005</v>
      </c>
      <c r="P49" s="68">
        <f t="shared" si="8"/>
        <v>0</v>
      </c>
      <c r="Q49" s="68">
        <f t="shared" si="8"/>
        <v>0</v>
      </c>
      <c r="R49" s="68">
        <f t="shared" si="8"/>
        <v>4930.6200000000008</v>
      </c>
      <c r="S49" s="68">
        <f t="shared" si="8"/>
        <v>0</v>
      </c>
      <c r="T49" s="68">
        <f t="shared" si="8"/>
        <v>0</v>
      </c>
      <c r="U49" s="68">
        <f t="shared" si="8"/>
        <v>3908.0800000000004</v>
      </c>
      <c r="V49" s="68">
        <f t="shared" si="8"/>
        <v>0</v>
      </c>
      <c r="W49" s="68">
        <f t="shared" si="8"/>
        <v>0</v>
      </c>
      <c r="X49" s="68">
        <f t="shared" si="8"/>
        <v>2763.1000000000004</v>
      </c>
      <c r="Y49" s="68">
        <f t="shared" si="8"/>
        <v>0</v>
      </c>
      <c r="Z49" s="68">
        <f t="shared" si="8"/>
        <v>0</v>
      </c>
      <c r="AA49" s="68">
        <f t="shared" si="8"/>
        <v>7354.8099999999995</v>
      </c>
    </row>
    <row r="50" spans="1:27" ht="20.25" x14ac:dyDescent="0.25">
      <c r="A50" s="65"/>
      <c r="B50" s="69" t="s">
        <v>38</v>
      </c>
      <c r="C50" s="67"/>
      <c r="D50" s="67"/>
      <c r="E50" s="68">
        <f>E51+E52+E53+E54+E55+E56+E71+E88+0.01</f>
        <v>21640.93</v>
      </c>
      <c r="F50" s="68">
        <f>F51+F52+F53+F54+F55+F56+F71+F88</f>
        <v>718.38</v>
      </c>
      <c r="G50" s="57">
        <f t="shared" ref="G50:AA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  <c r="M50" s="68">
        <f t="shared" si="9"/>
        <v>0</v>
      </c>
      <c r="N50" s="68">
        <f t="shared" si="9"/>
        <v>0</v>
      </c>
      <c r="O50" s="68">
        <f t="shared" si="9"/>
        <v>4185.3900000000003</v>
      </c>
      <c r="P50" s="68">
        <f t="shared" si="9"/>
        <v>0</v>
      </c>
      <c r="Q50" s="68">
        <f t="shared" si="9"/>
        <v>0</v>
      </c>
      <c r="R50" s="68">
        <f t="shared" si="9"/>
        <v>3444.1600000000003</v>
      </c>
      <c r="S50" s="68">
        <f t="shared" si="9"/>
        <v>0</v>
      </c>
      <c r="T50" s="68">
        <f t="shared" si="9"/>
        <v>0</v>
      </c>
      <c r="U50" s="68">
        <f t="shared" si="9"/>
        <v>2776.82</v>
      </c>
      <c r="V50" s="68">
        <f t="shared" si="9"/>
        <v>0</v>
      </c>
      <c r="W50" s="68">
        <f t="shared" si="9"/>
        <v>0</v>
      </c>
      <c r="X50" s="68">
        <f t="shared" si="9"/>
        <v>2000.73</v>
      </c>
      <c r="Y50" s="68">
        <f t="shared" si="9"/>
        <v>0</v>
      </c>
      <c r="Z50" s="68">
        <f t="shared" si="9"/>
        <v>0</v>
      </c>
      <c r="AA50" s="68">
        <f t="shared" si="9"/>
        <v>4907.78</v>
      </c>
    </row>
    <row r="51" spans="1:27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4302.59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  <c r="M51" s="111"/>
      <c r="N51" s="111"/>
      <c r="O51" s="47">
        <v>549.04999999999995</v>
      </c>
      <c r="P51" s="111"/>
      <c r="Q51" s="111"/>
      <c r="R51" s="47">
        <v>731.58</v>
      </c>
      <c r="S51" s="111"/>
      <c r="T51" s="111"/>
      <c r="U51" s="47">
        <v>556.78</v>
      </c>
      <c r="V51" s="111"/>
      <c r="W51" s="111"/>
      <c r="X51" s="47">
        <v>375.21</v>
      </c>
      <c r="Y51" s="111"/>
      <c r="Z51" s="111"/>
      <c r="AA51" s="47">
        <v>1204.3399999999999</v>
      </c>
    </row>
    <row r="52" spans="1:27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  <c r="M52" s="111"/>
      <c r="N52" s="111"/>
      <c r="O52" s="47"/>
      <c r="P52" s="111"/>
      <c r="Q52" s="111"/>
      <c r="R52" s="47"/>
      <c r="S52" s="111"/>
      <c r="T52" s="111"/>
      <c r="U52" s="47"/>
      <c r="V52" s="111"/>
      <c r="W52" s="111"/>
      <c r="X52" s="47"/>
      <c r="Y52" s="111"/>
      <c r="Z52" s="111"/>
      <c r="AA52" s="47"/>
    </row>
    <row r="53" spans="1:27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6747.15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  <c r="M53" s="47"/>
      <c r="N53" s="47"/>
      <c r="O53" s="47">
        <v>861</v>
      </c>
      <c r="P53" s="47"/>
      <c r="Q53" s="47"/>
      <c r="R53" s="47">
        <v>1147.24</v>
      </c>
      <c r="S53" s="47"/>
      <c r="T53" s="47"/>
      <c r="U53" s="47">
        <v>873.12</v>
      </c>
      <c r="V53" s="47"/>
      <c r="W53" s="47"/>
      <c r="X53" s="47">
        <v>588.39</v>
      </c>
      <c r="Y53" s="47"/>
      <c r="Z53" s="47"/>
      <c r="AA53" s="47">
        <v>1888.6</v>
      </c>
    </row>
    <row r="54" spans="1:27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1491.3100000000002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  <c r="M54" s="111"/>
      <c r="N54" s="111"/>
      <c r="O54" s="47">
        <v>190.3</v>
      </c>
      <c r="P54" s="111"/>
      <c r="Q54" s="111"/>
      <c r="R54" s="47">
        <v>253.57</v>
      </c>
      <c r="S54" s="111"/>
      <c r="T54" s="111"/>
      <c r="U54" s="47">
        <v>192.98</v>
      </c>
      <c r="V54" s="111"/>
      <c r="W54" s="111"/>
      <c r="X54" s="47">
        <v>130.05000000000001</v>
      </c>
      <c r="Y54" s="111"/>
      <c r="Z54" s="111"/>
      <c r="AA54" s="47">
        <v>417.43</v>
      </c>
    </row>
    <row r="55" spans="1:27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833.54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  <c r="M55" s="47"/>
      <c r="N55" s="47"/>
      <c r="O55" s="47">
        <v>106.37</v>
      </c>
      <c r="P55" s="47"/>
      <c r="Q55" s="47"/>
      <c r="R55" s="47">
        <v>141.72999999999999</v>
      </c>
      <c r="S55" s="47"/>
      <c r="T55" s="47"/>
      <c r="U55" s="47">
        <v>107.86</v>
      </c>
      <c r="V55" s="47"/>
      <c r="W55" s="47"/>
      <c r="X55" s="47">
        <v>72.69</v>
      </c>
      <c r="Y55" s="47"/>
      <c r="Z55" s="47"/>
      <c r="AA55" s="47">
        <v>233.32</v>
      </c>
    </row>
    <row r="56" spans="1:27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6595.95</v>
      </c>
      <c r="F56" s="80">
        <f>F57+F58+F59+F60+F61+F70+F62+F63+F64+F65+F66+F67+F68+F69</f>
        <v>44.53</v>
      </c>
      <c r="G56" s="80">
        <f t="shared" ref="G56:Q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  <c r="M56" s="80">
        <f t="shared" si="10"/>
        <v>0</v>
      </c>
      <c r="N56" s="80">
        <f t="shared" si="10"/>
        <v>0</v>
      </c>
      <c r="O56" s="80">
        <f>O57+O58+O59+O60+O61+O70+O62+O63+O64+O65+O66+O67+O68+O69</f>
        <v>2278.8000000000002</v>
      </c>
      <c r="P56" s="80">
        <f t="shared" si="10"/>
        <v>0</v>
      </c>
      <c r="Q56" s="80">
        <f t="shared" si="10"/>
        <v>0</v>
      </c>
      <c r="R56" s="80">
        <f>R57+R58+R59+R60+R61+R70+R62+R63+R64+R65+R66+R67+R68+R69</f>
        <v>879.02</v>
      </c>
      <c r="S56" s="80">
        <f t="shared" ref="S56:Z56" si="11">S57+S58+S59+S60+S61+S70+S62+S63</f>
        <v>0</v>
      </c>
      <c r="T56" s="80">
        <f t="shared" si="11"/>
        <v>0</v>
      </c>
      <c r="U56" s="80">
        <f>U57+U58+U59+U60+U61+U70+U62+U63+U64+U65+U66+U67+U68+U69</f>
        <v>853.93</v>
      </c>
      <c r="V56" s="80">
        <f t="shared" si="11"/>
        <v>0</v>
      </c>
      <c r="W56" s="80">
        <f t="shared" si="11"/>
        <v>0</v>
      </c>
      <c r="X56" s="80">
        <f>X57+X58+X59+X60+X61+X70+X62+X63+X64+X65+X66+X67+X68+X69</f>
        <v>671.91</v>
      </c>
      <c r="Y56" s="80">
        <f t="shared" si="11"/>
        <v>0</v>
      </c>
      <c r="Z56" s="80">
        <f t="shared" si="11"/>
        <v>0</v>
      </c>
      <c r="AA56" s="80">
        <f>AA57+AA58+AA59+AA60+AA61+AA70+AA62+AA63+AA64+AA65+AA66+AA67+AA68+AA69</f>
        <v>738.08</v>
      </c>
    </row>
    <row r="57" spans="1:27" x14ac:dyDescent="0.25">
      <c r="A57" s="81"/>
      <c r="B57" s="42" t="s">
        <v>45</v>
      </c>
      <c r="C57" s="82"/>
      <c r="D57" s="82"/>
      <c r="E57" s="47">
        <f>F57+I57+L57+O57+R57+U57+X57+AA57+AG57</f>
        <v>2306.5500000000002</v>
      </c>
      <c r="F57" s="45"/>
      <c r="G57" s="37"/>
      <c r="H57" s="37"/>
      <c r="I57" s="37"/>
      <c r="J57" s="37"/>
      <c r="K57" s="37"/>
      <c r="L57" s="37"/>
      <c r="M57" s="37"/>
      <c r="N57" s="37"/>
      <c r="O57" s="37">
        <v>485.59</v>
      </c>
      <c r="P57" s="37"/>
      <c r="Q57" s="37"/>
      <c r="R57" s="37">
        <v>606.99</v>
      </c>
      <c r="S57" s="37"/>
      <c r="T57" s="37"/>
      <c r="U57" s="37">
        <v>728.38</v>
      </c>
      <c r="V57" s="37"/>
      <c r="W57" s="37"/>
      <c r="X57" s="37">
        <v>485.59</v>
      </c>
      <c r="Y57" s="37"/>
      <c r="Z57" s="37"/>
      <c r="AA57" s="37"/>
    </row>
    <row r="58" spans="1:27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130.22</v>
      </c>
      <c r="F58" s="47"/>
      <c r="G58" s="37"/>
      <c r="H58" s="37"/>
      <c r="I58" s="37"/>
      <c r="J58" s="37"/>
      <c r="K58" s="37"/>
      <c r="L58" s="37"/>
      <c r="M58" s="37"/>
      <c r="N58" s="37"/>
      <c r="O58" s="84">
        <v>31.85</v>
      </c>
      <c r="P58" s="37"/>
      <c r="Q58" s="37"/>
      <c r="R58" s="37">
        <v>19.12</v>
      </c>
      <c r="S58" s="37"/>
      <c r="T58" s="37"/>
      <c r="U58" s="37">
        <v>17.100000000000001</v>
      </c>
      <c r="V58" s="37"/>
      <c r="W58" s="37"/>
      <c r="X58" s="37"/>
      <c r="Y58" s="37"/>
      <c r="Z58" s="37"/>
      <c r="AA58" s="44">
        <v>62.15</v>
      </c>
    </row>
    <row r="59" spans="1:27" x14ac:dyDescent="0.25">
      <c r="A59" s="81"/>
      <c r="B59" s="83" t="s">
        <v>47</v>
      </c>
      <c r="C59" s="47"/>
      <c r="D59" s="47"/>
      <c r="E59" s="47">
        <f>F59+I59+L59+O59+R59+U59+X59+AA59+AG59+AD59</f>
        <v>527.24</v>
      </c>
      <c r="F59" s="84"/>
      <c r="G59" s="37"/>
      <c r="H59" s="37"/>
      <c r="I59" s="37"/>
      <c r="J59" s="37"/>
      <c r="K59" s="37"/>
      <c r="L59" s="37">
        <v>263.67</v>
      </c>
      <c r="M59" s="37"/>
      <c r="N59" s="37"/>
      <c r="O59" s="37"/>
      <c r="P59" s="37"/>
      <c r="Q59" s="37"/>
      <c r="R59" s="37">
        <v>123.08</v>
      </c>
      <c r="S59" s="37"/>
      <c r="T59" s="37"/>
      <c r="U59" s="37"/>
      <c r="V59" s="37"/>
      <c r="W59" s="37"/>
      <c r="X59" s="37">
        <v>140.49</v>
      </c>
      <c r="Y59" s="37"/>
      <c r="Z59" s="37"/>
      <c r="AA59" s="84"/>
    </row>
    <row r="60" spans="1:27" x14ac:dyDescent="0.25">
      <c r="A60" s="81"/>
      <c r="B60" s="83" t="s">
        <v>48</v>
      </c>
      <c r="C60" s="47"/>
      <c r="D60" s="47"/>
      <c r="E60" s="47">
        <f>F60+I60+L60+O60+R60+U60+X60+AA60+AG60+AD60</f>
        <v>526.14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  <c r="M60" s="37"/>
      <c r="N60" s="37"/>
      <c r="O60" s="37">
        <v>67.150000000000006</v>
      </c>
      <c r="P60" s="37"/>
      <c r="Q60" s="37"/>
      <c r="R60" s="37">
        <v>89.47</v>
      </c>
      <c r="S60" s="37"/>
      <c r="T60" s="37"/>
      <c r="U60" s="37">
        <v>68.09</v>
      </c>
      <c r="V60" s="37"/>
      <c r="W60" s="37"/>
      <c r="X60" s="37">
        <v>45.83</v>
      </c>
      <c r="Y60" s="37"/>
      <c r="Z60" s="37"/>
      <c r="AA60" s="37">
        <v>147.29</v>
      </c>
    </row>
    <row r="61" spans="1:27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x14ac:dyDescent="0.25">
      <c r="A62" s="81"/>
      <c r="B62" s="83" t="s">
        <v>50</v>
      </c>
      <c r="C62" s="47"/>
      <c r="D62" s="47"/>
      <c r="E62" s="47">
        <f>F62+I62+L62+O62+R62+U62+X62+AA62+AD62+AG62</f>
        <v>930</v>
      </c>
      <c r="F62" s="84"/>
      <c r="G62" s="37"/>
      <c r="H62" s="37"/>
      <c r="I62" s="37"/>
      <c r="J62" s="37"/>
      <c r="K62" s="37"/>
      <c r="L62" s="37"/>
      <c r="M62" s="37"/>
      <c r="N62" s="37"/>
      <c r="O62" s="37">
        <v>930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x14ac:dyDescent="0.25">
      <c r="A63" s="81"/>
      <c r="B63" s="83" t="s">
        <v>51</v>
      </c>
      <c r="C63" s="47"/>
      <c r="D63" s="47"/>
      <c r="E63" s="47">
        <f>F63+I63+L63+O63+R63+U63+X63+AA63+AD63</f>
        <v>106.41999999999999</v>
      </c>
      <c r="F63" s="84"/>
      <c r="G63" s="37"/>
      <c r="H63" s="37"/>
      <c r="I63" s="37"/>
      <c r="J63" s="37"/>
      <c r="K63" s="37"/>
      <c r="L63" s="37"/>
      <c r="M63" s="37"/>
      <c r="N63" s="37"/>
      <c r="O63" s="37">
        <v>54.71</v>
      </c>
      <c r="P63" s="37"/>
      <c r="Q63" s="37"/>
      <c r="R63" s="37">
        <v>12.93</v>
      </c>
      <c r="S63" s="37"/>
      <c r="T63" s="37"/>
      <c r="U63" s="37">
        <v>12.93</v>
      </c>
      <c r="V63" s="37"/>
      <c r="W63" s="37"/>
      <c r="X63" s="37"/>
      <c r="Y63" s="37"/>
      <c r="Z63" s="37"/>
      <c r="AA63" s="37">
        <v>25.85</v>
      </c>
    </row>
    <row r="64" spans="1:27" x14ac:dyDescent="0.25">
      <c r="A64" s="81"/>
      <c r="B64" s="83" t="s">
        <v>52</v>
      </c>
      <c r="C64" s="47"/>
      <c r="D64" s="47"/>
      <c r="E64" s="47">
        <f>AD64</f>
        <v>0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x14ac:dyDescent="0.25">
      <c r="A65" s="81"/>
      <c r="B65" s="83" t="s">
        <v>53</v>
      </c>
      <c r="C65" s="47"/>
      <c r="D65" s="47"/>
      <c r="E65" s="47">
        <f>AA65</f>
        <v>183.99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>
        <v>183.99</v>
      </c>
    </row>
    <row r="66" spans="1:27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x14ac:dyDescent="0.25">
      <c r="A67" s="81"/>
      <c r="B67" s="83" t="s">
        <v>55</v>
      </c>
      <c r="C67" s="47"/>
      <c r="D67" s="47"/>
      <c r="E67" s="47">
        <f>AD67</f>
        <v>0</v>
      </c>
      <c r="F67" s="4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x14ac:dyDescent="0.25">
      <c r="A68" s="81"/>
      <c r="B68" s="83" t="s">
        <v>56</v>
      </c>
      <c r="C68" s="47"/>
      <c r="D68" s="47"/>
      <c r="E68" s="47">
        <f>AD68</f>
        <v>0</v>
      </c>
      <c r="F68" s="4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ht="30" x14ac:dyDescent="0.25">
      <c r="A69" s="81"/>
      <c r="B69" s="83" t="s">
        <v>57</v>
      </c>
      <c r="C69" s="47"/>
      <c r="D69" s="47"/>
      <c r="E69" s="47">
        <f>AD69</f>
        <v>0</v>
      </c>
      <c r="F69" s="4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x14ac:dyDescent="0.25">
      <c r="A70" s="81"/>
      <c r="B70" s="83" t="s">
        <v>58</v>
      </c>
      <c r="C70" s="47"/>
      <c r="D70" s="47"/>
      <c r="E70" s="47">
        <f>F70+I70+L70+O70+R70+U70+X70+AA70+AG70</f>
        <v>1138</v>
      </c>
      <c r="F70" s="47"/>
      <c r="G70" s="37"/>
      <c r="H70" s="37"/>
      <c r="I70" s="37"/>
      <c r="J70" s="37"/>
      <c r="K70" s="37"/>
      <c r="L70" s="37">
        <v>54.84</v>
      </c>
      <c r="M70" s="37"/>
      <c r="N70" s="37"/>
      <c r="O70" s="37">
        <v>709.5</v>
      </c>
      <c r="P70" s="37"/>
      <c r="Q70" s="37"/>
      <c r="R70" s="37">
        <v>27.43</v>
      </c>
      <c r="S70" s="37"/>
      <c r="T70" s="37"/>
      <c r="U70" s="37">
        <v>27.43</v>
      </c>
      <c r="V70" s="37"/>
      <c r="W70" s="37"/>
      <c r="X70" s="37"/>
      <c r="Y70" s="37"/>
      <c r="Z70" s="37"/>
      <c r="AA70" s="37">
        <v>318.8</v>
      </c>
    </row>
    <row r="71" spans="1:27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1127.1400000000001</v>
      </c>
      <c r="F71" s="80">
        <f>F72+F74+F75+F77+F78+F80+F81+F83+F87+F73+F76+F79+F82+F86</f>
        <v>91.210000000000008</v>
      </c>
      <c r="G71" s="80">
        <f t="shared" ref="G71:Z71" si="12">G72+G74+G75+G77+G78+G80+G81+G83+G87+G73+G76+G79+G82</f>
        <v>0</v>
      </c>
      <c r="H71" s="80">
        <f t="shared" si="12"/>
        <v>0</v>
      </c>
      <c r="I71" s="80">
        <f>I72+I74+I75+I77+I78+I80+I81+I83+I87+I73+I76+I79+I82+I86</f>
        <v>93.639999999999972</v>
      </c>
      <c r="J71" s="80">
        <f t="shared" si="12"/>
        <v>0</v>
      </c>
      <c r="K71" s="80">
        <f t="shared" si="12"/>
        <v>0</v>
      </c>
      <c r="L71" s="80">
        <f>L72+L74+L75+L77+L78+L80+L81+L83+L87+L73+L76+L79+L82+L86</f>
        <v>102.19999999999999</v>
      </c>
      <c r="M71" s="80">
        <f t="shared" si="12"/>
        <v>0</v>
      </c>
      <c r="N71" s="80">
        <f t="shared" si="12"/>
        <v>0</v>
      </c>
      <c r="O71" s="80">
        <f>O72+O74+O75+O77+O78+O80+O81+O83+O87+O73+O76+O79+O82+O86</f>
        <v>130.54000000000002</v>
      </c>
      <c r="P71" s="80">
        <f t="shared" si="12"/>
        <v>0</v>
      </c>
      <c r="Q71" s="80">
        <f t="shared" si="12"/>
        <v>0</v>
      </c>
      <c r="R71" s="80">
        <f>R72+R74+R75+R77+R78+R80+R81+R83+R87+R73+R76+R79+R82+R86</f>
        <v>198.65000000000003</v>
      </c>
      <c r="S71" s="80">
        <f t="shared" si="12"/>
        <v>0</v>
      </c>
      <c r="T71" s="80">
        <f t="shared" si="12"/>
        <v>0</v>
      </c>
      <c r="U71" s="80">
        <f>U72+U74+U75+U77+U78+U80+U81+U83+U87+U73+U76+U79+U82+U86</f>
        <v>121.85</v>
      </c>
      <c r="V71" s="80">
        <f t="shared" si="12"/>
        <v>0</v>
      </c>
      <c r="W71" s="80">
        <f t="shared" si="12"/>
        <v>0</v>
      </c>
      <c r="X71" s="80">
        <f>X72+X74+X75+X77+X78+X80+X81+X83+X87+X73+X76+X79+X82+X86</f>
        <v>115.11</v>
      </c>
      <c r="Y71" s="80">
        <f t="shared" si="12"/>
        <v>0</v>
      </c>
      <c r="Z71" s="80">
        <f t="shared" si="12"/>
        <v>0</v>
      </c>
      <c r="AA71" s="80">
        <f>AA72+AA74+AA75+AA77+AA78+AA80+AA81+AA83+AA87+AA73+AA76+AA79+AA82+AA86</f>
        <v>273.95</v>
      </c>
    </row>
    <row r="72" spans="1:27" x14ac:dyDescent="0.25">
      <c r="A72" s="70"/>
      <c r="B72" s="86" t="s">
        <v>60</v>
      </c>
      <c r="C72" s="84"/>
      <c r="D72" s="84"/>
      <c r="E72" s="72">
        <f>F72+I72+L72+O72+R72+U72+X72+AA72+AG72+AD72</f>
        <v>236.9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  <c r="M72" s="111"/>
      <c r="N72" s="111"/>
      <c r="O72" s="47">
        <v>30.23</v>
      </c>
      <c r="P72" s="111"/>
      <c r="Q72" s="111"/>
      <c r="R72" s="47">
        <v>40.28</v>
      </c>
      <c r="S72" s="111"/>
      <c r="T72" s="111"/>
      <c r="U72" s="47">
        <v>30.66</v>
      </c>
      <c r="V72" s="111"/>
      <c r="W72" s="111"/>
      <c r="X72" s="47">
        <v>20.66</v>
      </c>
      <c r="Y72" s="111"/>
      <c r="Z72" s="111"/>
      <c r="AA72" s="47">
        <v>66.31</v>
      </c>
    </row>
    <row r="73" spans="1:27" x14ac:dyDescent="0.25">
      <c r="A73" s="70"/>
      <c r="B73" s="86" t="s">
        <v>61</v>
      </c>
      <c r="C73" s="84"/>
      <c r="D73" s="84"/>
      <c r="E73" s="72">
        <f>F73+I73+L73+O73+R73+U73+X73+AA73+AD73+AG73</f>
        <v>114.60999999999999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  <c r="M73" s="111"/>
      <c r="N73" s="111"/>
      <c r="O73" s="47">
        <v>14.62</v>
      </c>
      <c r="P73" s="111"/>
      <c r="Q73" s="111"/>
      <c r="R73" s="47">
        <v>19.489999999999998</v>
      </c>
      <c r="S73" s="111"/>
      <c r="T73" s="111"/>
      <c r="U73" s="47">
        <v>14.83</v>
      </c>
      <c r="V73" s="111"/>
      <c r="W73" s="111"/>
      <c r="X73" s="47">
        <v>10</v>
      </c>
      <c r="Y73" s="111"/>
      <c r="Z73" s="111"/>
      <c r="AA73" s="47">
        <v>32.08</v>
      </c>
    </row>
    <row r="74" spans="1:27" x14ac:dyDescent="0.25">
      <c r="A74" s="70"/>
      <c r="B74" s="87" t="s">
        <v>62</v>
      </c>
      <c r="C74" s="87"/>
      <c r="D74" s="87"/>
      <c r="E74" s="72">
        <f>F74+I74+L74+O74+R74+U74+X74+AA74+AD74</f>
        <v>351.96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  <c r="M74" s="111"/>
      <c r="N74" s="111"/>
      <c r="O74" s="47">
        <v>44.91</v>
      </c>
      <c r="P74" s="111"/>
      <c r="Q74" s="111"/>
      <c r="R74" s="47">
        <v>59.84</v>
      </c>
      <c r="S74" s="111"/>
      <c r="T74" s="111"/>
      <c r="U74" s="47">
        <v>45.55</v>
      </c>
      <c r="V74" s="111"/>
      <c r="W74" s="111"/>
      <c r="X74" s="47">
        <v>30.69</v>
      </c>
      <c r="Y74" s="111"/>
      <c r="Z74" s="111"/>
      <c r="AA74" s="47">
        <v>98.52</v>
      </c>
    </row>
    <row r="75" spans="1:27" x14ac:dyDescent="0.25">
      <c r="A75" s="70"/>
      <c r="B75" s="87" t="s">
        <v>63</v>
      </c>
      <c r="C75" s="87"/>
      <c r="D75" s="87"/>
      <c r="E75" s="72">
        <f>F75+I75+L75+O75+R75+U75+X75+AA75+AG75+AD75</f>
        <v>73.040000000000006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  <c r="M75" s="111"/>
      <c r="N75" s="111"/>
      <c r="O75" s="47">
        <v>9.32</v>
      </c>
      <c r="P75" s="111"/>
      <c r="Q75" s="111"/>
      <c r="R75" s="47">
        <v>12.42</v>
      </c>
      <c r="S75" s="111"/>
      <c r="T75" s="111"/>
      <c r="U75" s="47">
        <v>9.4499999999999993</v>
      </c>
      <c r="V75" s="111"/>
      <c r="W75" s="111"/>
      <c r="X75" s="47">
        <v>6.37</v>
      </c>
      <c r="Y75" s="111"/>
      <c r="Z75" s="111"/>
      <c r="AA75" s="47">
        <v>20.440000000000001</v>
      </c>
    </row>
    <row r="76" spans="1:27" x14ac:dyDescent="0.25">
      <c r="A76" s="70"/>
      <c r="B76" s="87" t="s">
        <v>64</v>
      </c>
      <c r="C76" s="87"/>
      <c r="D76" s="87"/>
      <c r="E76" s="72">
        <f>I76+F76+L76+O76+R76+U76+X76+AA76+AD76+AG76</f>
        <v>74.600000000000009</v>
      </c>
      <c r="F76" s="47">
        <v>10.4</v>
      </c>
      <c r="G76" s="111"/>
      <c r="H76" s="111"/>
      <c r="I76" s="47"/>
      <c r="J76" s="111"/>
      <c r="K76" s="111"/>
      <c r="L76" s="47"/>
      <c r="M76" s="111"/>
      <c r="N76" s="111"/>
      <c r="O76" s="47">
        <v>10.4</v>
      </c>
      <c r="P76" s="111"/>
      <c r="Q76" s="111"/>
      <c r="R76" s="47">
        <v>10.4</v>
      </c>
      <c r="S76" s="111"/>
      <c r="T76" s="111"/>
      <c r="U76" s="47"/>
      <c r="V76" s="111"/>
      <c r="W76" s="111"/>
      <c r="X76" s="47">
        <v>33</v>
      </c>
      <c r="Y76" s="111"/>
      <c r="Z76" s="111"/>
      <c r="AA76" s="47">
        <v>10.4</v>
      </c>
    </row>
    <row r="77" spans="1:27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  <c r="M77" s="111"/>
      <c r="N77" s="111"/>
      <c r="O77" s="47"/>
      <c r="P77" s="111"/>
      <c r="Q77" s="111"/>
      <c r="R77" s="47"/>
      <c r="S77" s="111"/>
      <c r="T77" s="111"/>
      <c r="U77" s="47"/>
      <c r="V77" s="111"/>
      <c r="W77" s="111"/>
      <c r="X77" s="47"/>
      <c r="Y77" s="111"/>
      <c r="Z77" s="111"/>
      <c r="AA77" s="47"/>
    </row>
    <row r="78" spans="1:27" x14ac:dyDescent="0.25">
      <c r="A78" s="70"/>
      <c r="B78" s="86" t="s">
        <v>66</v>
      </c>
      <c r="C78" s="84"/>
      <c r="D78" s="47"/>
      <c r="E78" s="72">
        <f>F78+I78+L78+O78+R78+U78+X78+AA78+AG78+AD78</f>
        <v>36.28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  <c r="M78" s="111"/>
      <c r="N78" s="111"/>
      <c r="O78" s="47">
        <v>4.63</v>
      </c>
      <c r="P78" s="111"/>
      <c r="Q78" s="111"/>
      <c r="R78" s="47">
        <v>6.17</v>
      </c>
      <c r="S78" s="111"/>
      <c r="T78" s="111"/>
      <c r="U78" s="47">
        <v>4.6900000000000004</v>
      </c>
      <c r="V78" s="111"/>
      <c r="W78" s="111"/>
      <c r="X78" s="47">
        <v>3.16</v>
      </c>
      <c r="Y78" s="111"/>
      <c r="Z78" s="111"/>
      <c r="AA78" s="47">
        <v>10.15</v>
      </c>
    </row>
    <row r="79" spans="1:27" x14ac:dyDescent="0.25">
      <c r="A79" s="70"/>
      <c r="B79" s="86" t="s">
        <v>67</v>
      </c>
      <c r="C79" s="84"/>
      <c r="D79" s="47"/>
      <c r="E79" s="72">
        <f>F79+I79+L79+O79+R79+U79+X79+AA79+AD79+AG79</f>
        <v>5.55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  <c r="M79" s="111"/>
      <c r="N79" s="111"/>
      <c r="O79" s="47">
        <v>0.71</v>
      </c>
      <c r="P79" s="111"/>
      <c r="Q79" s="111"/>
      <c r="R79" s="47">
        <v>0.94</v>
      </c>
      <c r="S79" s="111"/>
      <c r="T79" s="111"/>
      <c r="U79" s="47">
        <v>0.72</v>
      </c>
      <c r="V79" s="111"/>
      <c r="W79" s="111"/>
      <c r="X79" s="47">
        <v>0.48</v>
      </c>
      <c r="Y79" s="111"/>
      <c r="Z79" s="111"/>
      <c r="AA79" s="47">
        <v>1.55</v>
      </c>
    </row>
    <row r="80" spans="1:27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  <c r="M80" s="111"/>
      <c r="N80" s="111"/>
      <c r="O80" s="47"/>
      <c r="P80" s="111"/>
      <c r="Q80" s="111"/>
      <c r="R80" s="47"/>
      <c r="S80" s="111"/>
      <c r="T80" s="111"/>
      <c r="U80" s="47"/>
      <c r="V80" s="111"/>
      <c r="W80" s="111"/>
      <c r="X80" s="47"/>
      <c r="Y80" s="111"/>
      <c r="Z80" s="111"/>
      <c r="AA80" s="47"/>
    </row>
    <row r="81" spans="1:27" x14ac:dyDescent="0.25">
      <c r="A81" s="70"/>
      <c r="B81" s="88" t="s">
        <v>69</v>
      </c>
      <c r="C81" s="47"/>
      <c r="D81" s="47"/>
      <c r="E81" s="72">
        <f>F81+I81+L81+O81+R81+U81+X81+AA81+AG81+AD81</f>
        <v>28.16</v>
      </c>
      <c r="F81" s="47"/>
      <c r="G81" s="111"/>
      <c r="H81" s="111"/>
      <c r="I81" s="47"/>
      <c r="J81" s="111"/>
      <c r="K81" s="111"/>
      <c r="L81" s="47"/>
      <c r="M81" s="111"/>
      <c r="N81" s="111"/>
      <c r="O81" s="47"/>
      <c r="P81" s="111"/>
      <c r="Q81" s="111"/>
      <c r="R81" s="47">
        <v>28.16</v>
      </c>
      <c r="S81" s="111"/>
      <c r="T81" s="111"/>
      <c r="U81" s="47"/>
      <c r="V81" s="111"/>
      <c r="W81" s="111"/>
      <c r="X81" s="47"/>
      <c r="Y81" s="111"/>
      <c r="Z81" s="111"/>
      <c r="AA81" s="47"/>
    </row>
    <row r="82" spans="1:27" x14ac:dyDescent="0.25">
      <c r="A82" s="70"/>
      <c r="B82" s="88" t="s">
        <v>70</v>
      </c>
      <c r="C82" s="47"/>
      <c r="D82" s="47"/>
      <c r="E82" s="72">
        <f>F82+I82+L82+O82+R82+U82+X82+AA82+AD82+AG82</f>
        <v>75.88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  <c r="M82" s="111"/>
      <c r="N82" s="111"/>
      <c r="O82" s="47">
        <v>9.68</v>
      </c>
      <c r="P82" s="111"/>
      <c r="Q82" s="111"/>
      <c r="R82" s="47">
        <v>12.9</v>
      </c>
      <c r="S82" s="111"/>
      <c r="T82" s="111"/>
      <c r="U82" s="47">
        <v>9.82</v>
      </c>
      <c r="V82" s="111"/>
      <c r="W82" s="111"/>
      <c r="X82" s="47">
        <v>6.62</v>
      </c>
      <c r="Y82" s="111"/>
      <c r="Z82" s="111"/>
      <c r="AA82" s="47">
        <v>21.24</v>
      </c>
    </row>
    <row r="83" spans="1:27" x14ac:dyDescent="0.25">
      <c r="A83" s="70"/>
      <c r="B83" s="83" t="s">
        <v>71</v>
      </c>
      <c r="C83" s="72"/>
      <c r="D83" s="72"/>
      <c r="E83" s="72">
        <f>F83+I83+L83+O83+R83+U83+X83+AA83+AG83+AD83</f>
        <v>47.37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  <c r="M83" s="47"/>
      <c r="N83" s="47"/>
      <c r="O83" s="47">
        <v>6.04</v>
      </c>
      <c r="P83" s="47"/>
      <c r="Q83" s="47"/>
      <c r="R83" s="47">
        <v>8.0500000000000007</v>
      </c>
      <c r="S83" s="47"/>
      <c r="T83" s="47"/>
      <c r="U83" s="47">
        <v>6.13</v>
      </c>
      <c r="V83" s="47"/>
      <c r="W83" s="47"/>
      <c r="X83" s="47">
        <v>4.13</v>
      </c>
      <c r="Y83" s="47"/>
      <c r="Z83" s="47"/>
      <c r="AA83" s="47">
        <v>13.26</v>
      </c>
    </row>
    <row r="84" spans="1:27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x14ac:dyDescent="0.25">
      <c r="A86" s="70"/>
      <c r="B86" s="83" t="s">
        <v>72</v>
      </c>
      <c r="C86" s="72"/>
      <c r="D86" s="72"/>
      <c r="E86" s="72">
        <f>F86+I86+L86+O86+R86+U86+X86+AA86+AD86</f>
        <v>0</v>
      </c>
      <c r="F86" s="47"/>
      <c r="G86" s="111"/>
      <c r="H86" s="11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x14ac:dyDescent="0.25">
      <c r="A88" s="76">
        <v>7</v>
      </c>
      <c r="B88" s="89" t="s">
        <v>74</v>
      </c>
      <c r="C88" s="80"/>
      <c r="D88" s="80"/>
      <c r="E88" s="80">
        <f>E89+E95</f>
        <v>543.24</v>
      </c>
      <c r="F88" s="80">
        <f>F89+F95</f>
        <v>22.73</v>
      </c>
      <c r="G88" s="80">
        <f t="shared" ref="G88:Z88" si="13">G89+G90+G95</f>
        <v>0</v>
      </c>
      <c r="H88" s="80">
        <f t="shared" si="13"/>
        <v>0</v>
      </c>
      <c r="I88" s="80">
        <f>I89+I95</f>
        <v>30.13</v>
      </c>
      <c r="J88" s="80">
        <f t="shared" si="13"/>
        <v>0</v>
      </c>
      <c r="K88" s="80">
        <f t="shared" si="13"/>
        <v>0</v>
      </c>
      <c r="L88" s="80">
        <f>L89+L95</f>
        <v>58.95</v>
      </c>
      <c r="M88" s="80">
        <f t="shared" si="13"/>
        <v>0</v>
      </c>
      <c r="N88" s="80">
        <f t="shared" si="13"/>
        <v>0</v>
      </c>
      <c r="O88" s="80">
        <f>O89+O95</f>
        <v>69.330000000000013</v>
      </c>
      <c r="P88" s="80">
        <f t="shared" si="13"/>
        <v>0</v>
      </c>
      <c r="Q88" s="80">
        <f t="shared" si="13"/>
        <v>0</v>
      </c>
      <c r="R88" s="80">
        <f>R89+R95</f>
        <v>92.37</v>
      </c>
      <c r="S88" s="80">
        <f t="shared" si="13"/>
        <v>0</v>
      </c>
      <c r="T88" s="80">
        <f t="shared" si="13"/>
        <v>0</v>
      </c>
      <c r="U88" s="80">
        <f>U89+U95</f>
        <v>70.3</v>
      </c>
      <c r="V88" s="80">
        <f t="shared" si="13"/>
        <v>0</v>
      </c>
      <c r="W88" s="80">
        <f t="shared" si="13"/>
        <v>0</v>
      </c>
      <c r="X88" s="80">
        <f>X89+X95</f>
        <v>47.370000000000005</v>
      </c>
      <c r="Y88" s="80">
        <f t="shared" si="13"/>
        <v>0</v>
      </c>
      <c r="Z88" s="80">
        <f t="shared" si="13"/>
        <v>0</v>
      </c>
      <c r="AA88" s="80">
        <f>AA89+AA95</f>
        <v>152.06</v>
      </c>
    </row>
    <row r="89" spans="1:27" x14ac:dyDescent="0.25">
      <c r="A89" s="70"/>
      <c r="B89" s="88" t="s">
        <v>75</v>
      </c>
      <c r="C89" s="47"/>
      <c r="D89" s="47"/>
      <c r="E89" s="72">
        <f>F89+I89+L89+O89+R89+U89+X89+AA89+AD89</f>
        <v>512.70000000000005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  <c r="M89" s="47"/>
      <c r="N89" s="47"/>
      <c r="O89" s="47">
        <v>65.430000000000007</v>
      </c>
      <c r="P89" s="47"/>
      <c r="Q89" s="47"/>
      <c r="R89" s="47">
        <v>87.18</v>
      </c>
      <c r="S89" s="47"/>
      <c r="T89" s="47"/>
      <c r="U89" s="47">
        <v>66.349999999999994</v>
      </c>
      <c r="V89" s="47"/>
      <c r="W89" s="47"/>
      <c r="X89" s="47">
        <v>44.71</v>
      </c>
      <c r="Y89" s="47"/>
      <c r="Z89" s="47"/>
      <c r="AA89" s="47">
        <v>143.51</v>
      </c>
    </row>
    <row r="90" spans="1:27" x14ac:dyDescent="0.25">
      <c r="A90" s="70"/>
      <c r="B90" s="86" t="s">
        <v>76</v>
      </c>
      <c r="C90" s="84"/>
      <c r="D90" s="47"/>
      <c r="E90" s="72">
        <f>F90+I90+L90+O90+R90+U90+X90+AA90+AG90+AD90</f>
        <v>37.64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  <c r="M90" s="111"/>
      <c r="N90" s="111"/>
      <c r="O90" s="47">
        <v>4.8</v>
      </c>
      <c r="P90" s="111"/>
      <c r="Q90" s="111"/>
      <c r="R90" s="47">
        <v>6.4</v>
      </c>
      <c r="S90" s="111"/>
      <c r="T90" s="111"/>
      <c r="U90" s="47">
        <v>4.88</v>
      </c>
      <c r="V90" s="111"/>
      <c r="W90" s="111"/>
      <c r="X90" s="47">
        <v>3.28</v>
      </c>
      <c r="Y90" s="111"/>
      <c r="Z90" s="111"/>
      <c r="AA90" s="47">
        <v>10.53</v>
      </c>
    </row>
    <row r="91" spans="1:27" x14ac:dyDescent="0.25">
      <c r="A91" s="70"/>
      <c r="B91" s="87" t="s">
        <v>77</v>
      </c>
      <c r="C91" s="87"/>
      <c r="D91" s="87"/>
      <c r="E91" s="72">
        <f>F91+I91+L91+O91+R91+U91+X91+AA91+AG91+AD91</f>
        <v>345.76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  <c r="M91" s="111"/>
      <c r="N91" s="111"/>
      <c r="O91" s="47">
        <v>44.12</v>
      </c>
      <c r="P91" s="111"/>
      <c r="Q91" s="111"/>
      <c r="R91" s="47">
        <v>58.79</v>
      </c>
      <c r="S91" s="111"/>
      <c r="T91" s="111"/>
      <c r="U91" s="47">
        <v>44.74</v>
      </c>
      <c r="V91" s="111"/>
      <c r="W91" s="111"/>
      <c r="X91" s="47">
        <v>30.15</v>
      </c>
      <c r="Y91" s="111"/>
      <c r="Z91" s="111"/>
      <c r="AA91" s="47">
        <v>96.78</v>
      </c>
    </row>
    <row r="92" spans="1:27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x14ac:dyDescent="0.25">
      <c r="A93" s="70"/>
      <c r="B93" s="83" t="s">
        <v>79</v>
      </c>
      <c r="C93" s="72"/>
      <c r="D93" s="72"/>
      <c r="E93" s="72">
        <f>F93+I93+L93+O93+R93+U93+X93+AA93+AD93+AG93</f>
        <v>51.25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  <c r="M93" s="47"/>
      <c r="N93" s="47"/>
      <c r="O93" s="47">
        <v>6.54</v>
      </c>
      <c r="P93" s="47"/>
      <c r="Q93" s="47"/>
      <c r="R93" s="47">
        <v>8.7100000000000009</v>
      </c>
      <c r="S93" s="47"/>
      <c r="T93" s="47"/>
      <c r="U93" s="47">
        <v>6.63</v>
      </c>
      <c r="V93" s="47"/>
      <c r="W93" s="47"/>
      <c r="X93" s="47">
        <v>4.47</v>
      </c>
      <c r="Y93" s="47"/>
      <c r="Z93" s="47"/>
      <c r="AA93" s="47">
        <v>14.34</v>
      </c>
    </row>
    <row r="94" spans="1:27" x14ac:dyDescent="0.25">
      <c r="A94" s="70"/>
      <c r="B94" s="83" t="s">
        <v>80</v>
      </c>
      <c r="C94" s="72"/>
      <c r="D94" s="72"/>
      <c r="E94" s="72">
        <f>F94+I94+L94+O94+R94+U94+X94+AA94+AD94+AG94</f>
        <v>78.050000000000011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  <c r="M94" s="47"/>
      <c r="N94" s="47"/>
      <c r="O94" s="47">
        <v>9.9600000000000009</v>
      </c>
      <c r="P94" s="47"/>
      <c r="Q94" s="47"/>
      <c r="R94" s="47">
        <v>13.27</v>
      </c>
      <c r="S94" s="47"/>
      <c r="T94" s="47"/>
      <c r="U94" s="47">
        <v>10.1</v>
      </c>
      <c r="V94" s="47"/>
      <c r="W94" s="47"/>
      <c r="X94" s="47">
        <v>6.81</v>
      </c>
      <c r="Y94" s="47"/>
      <c r="Z94" s="47"/>
      <c r="AA94" s="47">
        <v>21.85</v>
      </c>
    </row>
    <row r="95" spans="1:27" x14ac:dyDescent="0.25">
      <c r="A95" s="70"/>
      <c r="B95" s="88" t="s">
        <v>81</v>
      </c>
      <c r="C95" s="47"/>
      <c r="D95" s="47"/>
      <c r="E95" s="72">
        <f>F95+I95+L95+O95+R95+U95+X95+AA95+AD95+AG95</f>
        <v>30.54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  <c r="M95" s="111"/>
      <c r="N95" s="111"/>
      <c r="O95" s="47">
        <v>3.9</v>
      </c>
      <c r="P95" s="111"/>
      <c r="Q95" s="111"/>
      <c r="R95" s="47">
        <v>5.19</v>
      </c>
      <c r="S95" s="111"/>
      <c r="T95" s="111"/>
      <c r="U95" s="47">
        <v>3.95</v>
      </c>
      <c r="V95" s="111"/>
      <c r="W95" s="111"/>
      <c r="X95" s="47">
        <v>2.66</v>
      </c>
      <c r="Y95" s="111"/>
      <c r="Z95" s="111"/>
      <c r="AA95" s="47">
        <v>8.5500000000000007</v>
      </c>
    </row>
    <row r="96" spans="1:27" x14ac:dyDescent="0.25">
      <c r="A96" s="76">
        <v>8</v>
      </c>
      <c r="B96" s="90" t="s">
        <v>82</v>
      </c>
      <c r="C96" s="91"/>
      <c r="D96" s="91"/>
      <c r="E96" s="80">
        <f>E97+E98+E99+E100+E102</f>
        <v>6427.1399999999994</v>
      </c>
      <c r="F96" s="80">
        <f>F97+F98+F99+F100+F102</f>
        <v>268.99</v>
      </c>
      <c r="G96" s="80">
        <f t="shared" ref="G96:AA96" si="14">G97+G98+G99+G100+G102</f>
        <v>0</v>
      </c>
      <c r="H96" s="80">
        <f t="shared" si="14"/>
        <v>0</v>
      </c>
      <c r="I96" s="80">
        <f t="shared" si="14"/>
        <v>356.35</v>
      </c>
      <c r="J96" s="80">
        <f t="shared" si="14"/>
        <v>0</v>
      </c>
      <c r="K96" s="80">
        <f t="shared" si="14"/>
        <v>0</v>
      </c>
      <c r="L96" s="80">
        <f t="shared" si="14"/>
        <v>697.56000000000006</v>
      </c>
      <c r="M96" s="80">
        <f t="shared" si="14"/>
        <v>0</v>
      </c>
      <c r="N96" s="80">
        <f t="shared" si="14"/>
        <v>0</v>
      </c>
      <c r="O96" s="80">
        <f t="shared" si="14"/>
        <v>820.18000000000006</v>
      </c>
      <c r="P96" s="80">
        <f t="shared" si="14"/>
        <v>0</v>
      </c>
      <c r="Q96" s="80">
        <f t="shared" si="14"/>
        <v>0</v>
      </c>
      <c r="R96" s="80">
        <f t="shared" si="14"/>
        <v>1092.83</v>
      </c>
      <c r="S96" s="80">
        <f t="shared" si="14"/>
        <v>0</v>
      </c>
      <c r="T96" s="80">
        <f t="shared" si="14"/>
        <v>0</v>
      </c>
      <c r="U96" s="80">
        <f t="shared" si="14"/>
        <v>831.69</v>
      </c>
      <c r="V96" s="80">
        <f t="shared" si="14"/>
        <v>0</v>
      </c>
      <c r="W96" s="80">
        <f t="shared" si="14"/>
        <v>0</v>
      </c>
      <c r="X96" s="80">
        <f t="shared" si="14"/>
        <v>560.49</v>
      </c>
      <c r="Y96" s="80">
        <f t="shared" si="14"/>
        <v>0</v>
      </c>
      <c r="Z96" s="80">
        <f t="shared" si="14"/>
        <v>0</v>
      </c>
      <c r="AA96" s="80">
        <f t="shared" si="14"/>
        <v>1799.04</v>
      </c>
    </row>
    <row r="97" spans="1:27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1177.0299999999997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  <c r="M97" s="111"/>
      <c r="N97" s="111"/>
      <c r="O97" s="47">
        <v>150.19999999999999</v>
      </c>
      <c r="P97" s="111"/>
      <c r="Q97" s="111"/>
      <c r="R97" s="47">
        <v>200.14</v>
      </c>
      <c r="S97" s="111"/>
      <c r="T97" s="111"/>
      <c r="U97" s="47">
        <v>152.31</v>
      </c>
      <c r="V97" s="111"/>
      <c r="W97" s="111"/>
      <c r="X97" s="47">
        <v>102.64</v>
      </c>
      <c r="Y97" s="111"/>
      <c r="Z97" s="111"/>
      <c r="AA97" s="47">
        <v>329.46</v>
      </c>
    </row>
    <row r="98" spans="1:27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3998.71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  <c r="M98" s="111"/>
      <c r="N98" s="111"/>
      <c r="O98" s="47">
        <v>510.27</v>
      </c>
      <c r="P98" s="111"/>
      <c r="Q98" s="111"/>
      <c r="R98" s="47">
        <v>679.92</v>
      </c>
      <c r="S98" s="111"/>
      <c r="T98" s="111"/>
      <c r="U98" s="47">
        <v>517.45000000000005</v>
      </c>
      <c r="V98" s="111"/>
      <c r="W98" s="111"/>
      <c r="X98" s="47">
        <v>348.71</v>
      </c>
      <c r="Y98" s="111"/>
      <c r="Z98" s="111"/>
      <c r="AA98" s="47">
        <v>1119.28</v>
      </c>
    </row>
    <row r="99" spans="1:27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1038.2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  <c r="M99" s="111"/>
      <c r="N99" s="111"/>
      <c r="O99" s="47">
        <v>132.47999999999999</v>
      </c>
      <c r="P99" s="111"/>
      <c r="Q99" s="111"/>
      <c r="R99" s="47">
        <v>176.53</v>
      </c>
      <c r="S99" s="111"/>
      <c r="T99" s="111"/>
      <c r="U99" s="47">
        <v>134.35</v>
      </c>
      <c r="V99" s="111"/>
      <c r="W99" s="111"/>
      <c r="X99" s="47">
        <v>90.54</v>
      </c>
      <c r="Y99" s="111"/>
      <c r="Z99" s="111"/>
      <c r="AA99" s="47">
        <v>290.60000000000002</v>
      </c>
    </row>
    <row r="100" spans="1:27" x14ac:dyDescent="0.25">
      <c r="A100" s="76">
        <v>12</v>
      </c>
      <c r="B100" s="77" t="s">
        <v>86</v>
      </c>
      <c r="C100" s="79"/>
      <c r="D100" s="80"/>
      <c r="E100" s="80">
        <f>E101</f>
        <v>7.51</v>
      </c>
      <c r="F100" s="80">
        <f t="shared" ref="F100:AA100" si="15">F101</f>
        <v>0.32</v>
      </c>
      <c r="G100" s="80">
        <f t="shared" si="15"/>
        <v>0</v>
      </c>
      <c r="H100" s="80">
        <f t="shared" si="15"/>
        <v>0</v>
      </c>
      <c r="I100" s="80">
        <f t="shared" si="15"/>
        <v>0.42</v>
      </c>
      <c r="J100" s="80">
        <f t="shared" si="15"/>
        <v>0</v>
      </c>
      <c r="K100" s="80">
        <f t="shared" si="15"/>
        <v>0</v>
      </c>
      <c r="L100" s="80">
        <f t="shared" si="15"/>
        <v>0.81</v>
      </c>
      <c r="M100" s="80">
        <f t="shared" si="15"/>
        <v>0</v>
      </c>
      <c r="N100" s="80">
        <f t="shared" si="15"/>
        <v>0</v>
      </c>
      <c r="O100" s="80">
        <f t="shared" si="15"/>
        <v>0.96</v>
      </c>
      <c r="P100" s="80">
        <f t="shared" si="15"/>
        <v>0</v>
      </c>
      <c r="Q100" s="80">
        <f t="shared" si="15"/>
        <v>0</v>
      </c>
      <c r="R100" s="80">
        <f t="shared" si="15"/>
        <v>1.28</v>
      </c>
      <c r="S100" s="80">
        <f t="shared" si="15"/>
        <v>0</v>
      </c>
      <c r="T100" s="80">
        <f t="shared" si="15"/>
        <v>0</v>
      </c>
      <c r="U100" s="80">
        <f t="shared" si="15"/>
        <v>0.97</v>
      </c>
      <c r="V100" s="80">
        <f t="shared" si="15"/>
        <v>0</v>
      </c>
      <c r="W100" s="80">
        <f t="shared" si="15"/>
        <v>0</v>
      </c>
      <c r="X100" s="80">
        <f t="shared" si="15"/>
        <v>0.65</v>
      </c>
      <c r="Y100" s="80">
        <f t="shared" si="15"/>
        <v>0</v>
      </c>
      <c r="Z100" s="80">
        <f t="shared" si="15"/>
        <v>0</v>
      </c>
      <c r="AA100" s="80">
        <f t="shared" si="15"/>
        <v>2.1</v>
      </c>
    </row>
    <row r="101" spans="1:27" x14ac:dyDescent="0.25">
      <c r="A101" s="70"/>
      <c r="B101" s="87" t="s">
        <v>87</v>
      </c>
      <c r="C101" s="93"/>
      <c r="D101" s="94"/>
      <c r="E101" s="72">
        <f>F101+I101+L101+O101+R101+U101+X101+AA101+AG101+AD101</f>
        <v>7.51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  <c r="M101" s="111"/>
      <c r="N101" s="111"/>
      <c r="O101" s="47">
        <v>0.96</v>
      </c>
      <c r="P101" s="111"/>
      <c r="Q101" s="111"/>
      <c r="R101" s="47">
        <v>1.28</v>
      </c>
      <c r="S101" s="111"/>
      <c r="T101" s="111"/>
      <c r="U101" s="47">
        <v>0.97</v>
      </c>
      <c r="V101" s="111"/>
      <c r="W101" s="111"/>
      <c r="X101" s="47">
        <v>0.65</v>
      </c>
      <c r="Y101" s="111"/>
      <c r="Z101" s="111"/>
      <c r="AA101" s="47">
        <v>2.1</v>
      </c>
    </row>
    <row r="102" spans="1:27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205.69000000000003</v>
      </c>
      <c r="F102" s="80">
        <f>F103+F104+F107+F108+F109+F110+F111+F112+F113+F106</f>
        <v>8.5400000000000009</v>
      </c>
      <c r="G102" s="80">
        <f t="shared" ref="G102:Z102" si="16">G103+G104+G107+G108+G109+G110+G111+G112+G113+G106</f>
        <v>0</v>
      </c>
      <c r="H102" s="80">
        <f t="shared" si="16"/>
        <v>0</v>
      </c>
      <c r="I102" s="80">
        <f>I103+I104+I107+I108+I109+I110+I111+I112+I113+I106</f>
        <v>11.41</v>
      </c>
      <c r="J102" s="80">
        <f t="shared" si="16"/>
        <v>0</v>
      </c>
      <c r="K102" s="80">
        <f t="shared" si="16"/>
        <v>0</v>
      </c>
      <c r="L102" s="80">
        <f>L103+L104+L107+L108+L109+L110+L111+L112+L113+L106</f>
        <v>22.35</v>
      </c>
      <c r="M102" s="80">
        <f t="shared" si="16"/>
        <v>0</v>
      </c>
      <c r="N102" s="80">
        <f t="shared" si="16"/>
        <v>0</v>
      </c>
      <c r="O102" s="80">
        <f>O103+O104+O107+O108+O109+O110+O111+O112+O113+O106</f>
        <v>26.269999999999996</v>
      </c>
      <c r="P102" s="80">
        <f t="shared" si="16"/>
        <v>0</v>
      </c>
      <c r="Q102" s="80">
        <f t="shared" si="16"/>
        <v>0</v>
      </c>
      <c r="R102" s="80">
        <f>R103+R104+R107+R108+R109+R110+R111+R112+R113+R106</f>
        <v>34.96</v>
      </c>
      <c r="S102" s="80">
        <f t="shared" si="16"/>
        <v>0</v>
      </c>
      <c r="T102" s="80">
        <f t="shared" si="16"/>
        <v>0</v>
      </c>
      <c r="U102" s="80">
        <f>U103+U104+U107+U108+U109+U110+U111+U112+U113+U106</f>
        <v>26.610000000000003</v>
      </c>
      <c r="V102" s="80">
        <f t="shared" si="16"/>
        <v>0</v>
      </c>
      <c r="W102" s="80">
        <f t="shared" si="16"/>
        <v>0</v>
      </c>
      <c r="X102" s="80">
        <f>X103+X104+X107+X108+X109+X110+X111+X112+X113+X106</f>
        <v>17.95</v>
      </c>
      <c r="Y102" s="80">
        <f t="shared" si="16"/>
        <v>0</v>
      </c>
      <c r="Z102" s="80">
        <f t="shared" si="16"/>
        <v>0</v>
      </c>
      <c r="AA102" s="80">
        <f>AA103+AA104+AA107+AA108+AA109+AA110+AA111+AA112+AA113+AA106</f>
        <v>57.599999999999994</v>
      </c>
    </row>
    <row r="103" spans="1:27" x14ac:dyDescent="0.25">
      <c r="A103" s="70"/>
      <c r="B103" s="88" t="s">
        <v>89</v>
      </c>
      <c r="C103" s="47"/>
      <c r="D103" s="47"/>
      <c r="E103" s="72">
        <f>F103+I103+L103+O103+R103+U103+X103+AA103+AG103+AD103</f>
        <v>15.32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  <c r="M103" s="111"/>
      <c r="N103" s="111"/>
      <c r="O103" s="47">
        <v>2</v>
      </c>
      <c r="P103" s="111"/>
      <c r="Q103" s="111"/>
      <c r="R103" s="47">
        <v>2.6</v>
      </c>
      <c r="S103" s="111"/>
      <c r="T103" s="111"/>
      <c r="U103" s="47">
        <v>2</v>
      </c>
      <c r="V103" s="111"/>
      <c r="W103" s="111"/>
      <c r="X103" s="47">
        <v>1.3</v>
      </c>
      <c r="Y103" s="111"/>
      <c r="Z103" s="111"/>
      <c r="AA103" s="47">
        <v>4.3</v>
      </c>
    </row>
    <row r="104" spans="1:27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49.730000000000004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  <c r="M104" s="111"/>
      <c r="N104" s="111"/>
      <c r="O104" s="47">
        <v>6.35</v>
      </c>
      <c r="P104" s="111"/>
      <c r="Q104" s="111"/>
      <c r="R104" s="47">
        <v>8.4499999999999993</v>
      </c>
      <c r="S104" s="111"/>
      <c r="T104" s="111"/>
      <c r="U104" s="47">
        <v>6.44</v>
      </c>
      <c r="V104" s="111"/>
      <c r="W104" s="111"/>
      <c r="X104" s="47">
        <v>4.34</v>
      </c>
      <c r="Y104" s="111"/>
      <c r="Z104" s="111"/>
      <c r="AA104" s="47">
        <v>13.92</v>
      </c>
    </row>
    <row r="105" spans="1:27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  <c r="M105" s="111"/>
      <c r="N105" s="111"/>
      <c r="O105" s="47"/>
      <c r="P105" s="111"/>
      <c r="Q105" s="111"/>
      <c r="R105" s="47"/>
      <c r="S105" s="111"/>
      <c r="T105" s="111"/>
      <c r="U105" s="47"/>
      <c r="V105" s="111"/>
      <c r="W105" s="111"/>
      <c r="X105" s="47"/>
      <c r="Y105" s="111"/>
      <c r="Z105" s="111"/>
      <c r="AA105" s="47"/>
    </row>
    <row r="106" spans="1:27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  <c r="M106" s="111"/>
      <c r="N106" s="111"/>
      <c r="O106" s="47"/>
      <c r="P106" s="111"/>
      <c r="Q106" s="111"/>
      <c r="R106" s="47"/>
      <c r="S106" s="111"/>
      <c r="T106" s="111"/>
      <c r="U106" s="47"/>
      <c r="V106" s="111"/>
      <c r="W106" s="111"/>
      <c r="X106" s="47"/>
      <c r="Y106" s="111"/>
      <c r="Z106" s="111"/>
      <c r="AA106" s="47"/>
    </row>
    <row r="107" spans="1:27" ht="30" x14ac:dyDescent="0.25">
      <c r="A107" s="70"/>
      <c r="B107" s="88" t="s">
        <v>93</v>
      </c>
      <c r="C107" s="47"/>
      <c r="D107" s="47"/>
      <c r="E107" s="72">
        <f t="shared" ref="E107:E114" si="17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  <c r="M107" s="111"/>
      <c r="N107" s="111"/>
      <c r="O107" s="47"/>
      <c r="P107" s="111"/>
      <c r="Q107" s="111"/>
      <c r="R107" s="47"/>
      <c r="S107" s="111"/>
      <c r="T107" s="111"/>
      <c r="U107" s="47"/>
      <c r="V107" s="111"/>
      <c r="W107" s="111"/>
      <c r="X107" s="47"/>
      <c r="Y107" s="111"/>
      <c r="Z107" s="111"/>
      <c r="AA107" s="47"/>
    </row>
    <row r="108" spans="1:27" ht="30" x14ac:dyDescent="0.25">
      <c r="A108" s="70"/>
      <c r="B108" s="88" t="s">
        <v>94</v>
      </c>
      <c r="C108" s="47"/>
      <c r="D108" s="47"/>
      <c r="E108" s="72">
        <f t="shared" si="17"/>
        <v>53.54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  <c r="M108" s="111"/>
      <c r="N108" s="111"/>
      <c r="O108" s="47">
        <v>6.8</v>
      </c>
      <c r="P108" s="111"/>
      <c r="Q108" s="111"/>
      <c r="R108" s="47">
        <v>9.1</v>
      </c>
      <c r="S108" s="111"/>
      <c r="T108" s="111"/>
      <c r="U108" s="47">
        <v>6.9</v>
      </c>
      <c r="V108" s="111"/>
      <c r="W108" s="111"/>
      <c r="X108" s="47">
        <v>4.7</v>
      </c>
      <c r="Y108" s="111"/>
      <c r="Z108" s="111"/>
      <c r="AA108" s="47">
        <v>15</v>
      </c>
    </row>
    <row r="109" spans="1:27" x14ac:dyDescent="0.25">
      <c r="A109" s="70"/>
      <c r="B109" s="88" t="s">
        <v>95</v>
      </c>
      <c r="C109" s="47"/>
      <c r="D109" s="47"/>
      <c r="E109" s="72">
        <f t="shared" si="17"/>
        <v>9.58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  <c r="M109" s="111"/>
      <c r="N109" s="111"/>
      <c r="O109" s="47">
        <v>1.22</v>
      </c>
      <c r="P109" s="111"/>
      <c r="Q109" s="111"/>
      <c r="R109" s="47">
        <v>1.63</v>
      </c>
      <c r="S109" s="111"/>
      <c r="T109" s="111"/>
      <c r="U109" s="47">
        <v>1.24</v>
      </c>
      <c r="V109" s="111"/>
      <c r="W109" s="111"/>
      <c r="X109" s="47">
        <v>0.84</v>
      </c>
      <c r="Y109" s="111"/>
      <c r="Z109" s="111"/>
      <c r="AA109" s="47">
        <v>2.68</v>
      </c>
    </row>
    <row r="110" spans="1:27" x14ac:dyDescent="0.25">
      <c r="A110" s="70"/>
      <c r="B110" s="88" t="s">
        <v>96</v>
      </c>
      <c r="C110" s="47"/>
      <c r="D110" s="47"/>
      <c r="E110" s="72">
        <f t="shared" si="17"/>
        <v>27.94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  <c r="M110" s="111"/>
      <c r="N110" s="111"/>
      <c r="O110" s="47">
        <v>3.57</v>
      </c>
      <c r="P110" s="111"/>
      <c r="Q110" s="111"/>
      <c r="R110" s="47">
        <v>4.75</v>
      </c>
      <c r="S110" s="111"/>
      <c r="T110" s="111"/>
      <c r="U110" s="47">
        <v>3.62</v>
      </c>
      <c r="V110" s="111"/>
      <c r="W110" s="111"/>
      <c r="X110" s="47">
        <v>2.44</v>
      </c>
      <c r="Y110" s="111"/>
      <c r="Z110" s="111"/>
      <c r="AA110" s="47">
        <v>7.82</v>
      </c>
    </row>
    <row r="111" spans="1:27" x14ac:dyDescent="0.25">
      <c r="A111" s="70"/>
      <c r="B111" s="88" t="s">
        <v>97</v>
      </c>
      <c r="C111" s="47"/>
      <c r="D111" s="47"/>
      <c r="E111" s="72">
        <f t="shared" si="17"/>
        <v>34.489999999999995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  <c r="M111" s="111"/>
      <c r="N111" s="111"/>
      <c r="O111" s="47">
        <v>4.4000000000000004</v>
      </c>
      <c r="P111" s="111"/>
      <c r="Q111" s="111"/>
      <c r="R111" s="47">
        <v>5.87</v>
      </c>
      <c r="S111" s="111"/>
      <c r="T111" s="111"/>
      <c r="U111" s="47">
        <v>4.46</v>
      </c>
      <c r="V111" s="111"/>
      <c r="W111" s="111"/>
      <c r="X111" s="47">
        <v>3.01</v>
      </c>
      <c r="Y111" s="111"/>
      <c r="Z111" s="111"/>
      <c r="AA111" s="47">
        <v>9.66</v>
      </c>
    </row>
    <row r="112" spans="1:27" x14ac:dyDescent="0.25">
      <c r="A112" s="70"/>
      <c r="B112" s="88" t="s">
        <v>98</v>
      </c>
      <c r="C112" s="47"/>
      <c r="D112" s="47"/>
      <c r="E112" s="72">
        <f t="shared" si="17"/>
        <v>0</v>
      </c>
      <c r="F112" s="47"/>
      <c r="G112" s="111"/>
      <c r="H112" s="111"/>
      <c r="I112" s="47"/>
      <c r="J112" s="111"/>
      <c r="K112" s="111"/>
      <c r="L112" s="47"/>
      <c r="M112" s="111"/>
      <c r="N112" s="111"/>
      <c r="O112" s="47"/>
      <c r="P112" s="111"/>
      <c r="Q112" s="111"/>
      <c r="R112" s="47"/>
      <c r="S112" s="111"/>
      <c r="T112" s="111"/>
      <c r="U112" s="47"/>
      <c r="V112" s="111"/>
      <c r="W112" s="111"/>
      <c r="X112" s="47"/>
      <c r="Y112" s="111"/>
      <c r="Z112" s="111"/>
      <c r="AA112" s="47"/>
    </row>
    <row r="113" spans="1:27" x14ac:dyDescent="0.25">
      <c r="A113" s="70"/>
      <c r="B113" s="88" t="s">
        <v>99</v>
      </c>
      <c r="C113" s="47"/>
      <c r="D113" s="47"/>
      <c r="E113" s="72">
        <f t="shared" si="17"/>
        <v>15.09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  <c r="M113" s="111"/>
      <c r="N113" s="111"/>
      <c r="O113" s="47">
        <v>1.93</v>
      </c>
      <c r="P113" s="111"/>
      <c r="Q113" s="111"/>
      <c r="R113" s="47">
        <v>2.56</v>
      </c>
      <c r="S113" s="111"/>
      <c r="T113" s="111"/>
      <c r="U113" s="47">
        <v>1.95</v>
      </c>
      <c r="V113" s="111"/>
      <c r="W113" s="111"/>
      <c r="X113" s="47">
        <v>1.32</v>
      </c>
      <c r="Y113" s="111"/>
      <c r="Z113" s="111"/>
      <c r="AA113" s="47">
        <v>4.22</v>
      </c>
    </row>
    <row r="114" spans="1:27" ht="31.5" x14ac:dyDescent="0.25">
      <c r="A114" s="70">
        <v>14</v>
      </c>
      <c r="B114" s="96" t="s">
        <v>100</v>
      </c>
      <c r="C114" s="84"/>
      <c r="D114" s="47"/>
      <c r="E114" s="72">
        <f t="shared" si="17"/>
        <v>0</v>
      </c>
      <c r="F114" s="47"/>
      <c r="G114" s="111"/>
      <c r="H114" s="111"/>
      <c r="I114" s="47"/>
      <c r="J114" s="111"/>
      <c r="K114" s="111"/>
      <c r="L114" s="47"/>
      <c r="M114" s="111"/>
      <c r="N114" s="111"/>
      <c r="O114" s="47"/>
      <c r="P114" s="111"/>
      <c r="Q114" s="111"/>
      <c r="R114" s="47"/>
      <c r="S114" s="111"/>
      <c r="T114" s="111"/>
      <c r="U114" s="47"/>
      <c r="V114" s="111"/>
      <c r="W114" s="111"/>
      <c r="X114" s="47"/>
      <c r="Y114" s="111"/>
      <c r="Z114" s="111"/>
      <c r="AA114" s="47"/>
    </row>
    <row r="115" spans="1:27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435.78000000000003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  <c r="M115" s="111"/>
      <c r="N115" s="111"/>
      <c r="O115" s="47">
        <v>55.61</v>
      </c>
      <c r="P115" s="111"/>
      <c r="Q115" s="111"/>
      <c r="R115" s="47">
        <v>74.099999999999994</v>
      </c>
      <c r="S115" s="111"/>
      <c r="T115" s="111"/>
      <c r="U115" s="47">
        <v>56.39</v>
      </c>
      <c r="V115" s="111"/>
      <c r="W115" s="111"/>
      <c r="X115" s="47">
        <v>38</v>
      </c>
      <c r="Y115" s="111"/>
      <c r="Z115" s="111"/>
      <c r="AA115" s="47">
        <v>121.98</v>
      </c>
    </row>
    <row r="116" spans="1:27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1356.44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  <c r="M116" s="72"/>
      <c r="N116" s="72"/>
      <c r="O116" s="72">
        <v>173.09</v>
      </c>
      <c r="P116" s="72"/>
      <c r="Q116" s="72"/>
      <c r="R116" s="72">
        <v>230.64</v>
      </c>
      <c r="S116" s="72"/>
      <c r="T116" s="72"/>
      <c r="U116" s="72">
        <v>175.53</v>
      </c>
      <c r="V116" s="72"/>
      <c r="W116" s="72"/>
      <c r="X116" s="72">
        <v>118.29</v>
      </c>
      <c r="Y116" s="72"/>
      <c r="Z116" s="72"/>
      <c r="AA116" s="72">
        <v>379.68</v>
      </c>
    </row>
    <row r="117" spans="1:27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69.22999999999999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  <c r="M117" s="72"/>
      <c r="N117" s="72"/>
      <c r="O117" s="72">
        <v>8.83</v>
      </c>
      <c r="P117" s="72"/>
      <c r="Q117" s="72"/>
      <c r="R117" s="72">
        <v>11.77</v>
      </c>
      <c r="S117" s="72"/>
      <c r="T117" s="72"/>
      <c r="U117" s="72">
        <v>8.9600000000000009</v>
      </c>
      <c r="V117" s="72"/>
      <c r="W117" s="72"/>
      <c r="X117" s="72">
        <v>6.04</v>
      </c>
      <c r="Y117" s="72"/>
      <c r="Z117" s="72"/>
      <c r="AA117" s="72">
        <v>19.38</v>
      </c>
    </row>
    <row r="118" spans="1:27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321.04000000000002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  <c r="M118" s="72"/>
      <c r="N118" s="72"/>
      <c r="O118" s="72">
        <v>40.97</v>
      </c>
      <c r="P118" s="72"/>
      <c r="Q118" s="72"/>
      <c r="R118" s="72">
        <v>54.59</v>
      </c>
      <c r="S118" s="72"/>
      <c r="T118" s="72"/>
      <c r="U118" s="72">
        <v>41.54</v>
      </c>
      <c r="V118" s="72"/>
      <c r="W118" s="72"/>
      <c r="X118" s="72">
        <v>28</v>
      </c>
      <c r="Y118" s="72"/>
      <c r="Z118" s="72"/>
      <c r="AA118" s="72">
        <v>89.86</v>
      </c>
    </row>
    <row r="119" spans="1:27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132.5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  <c r="M119" s="72"/>
      <c r="N119" s="72"/>
      <c r="O119" s="72">
        <v>16.91</v>
      </c>
      <c r="P119" s="72"/>
      <c r="Q119" s="72"/>
      <c r="R119" s="72">
        <v>22.53</v>
      </c>
      <c r="S119" s="72"/>
      <c r="T119" s="72"/>
      <c r="U119" s="72">
        <v>17.149999999999999</v>
      </c>
      <c r="V119" s="72"/>
      <c r="W119" s="72"/>
      <c r="X119" s="72">
        <v>11.55</v>
      </c>
      <c r="Y119" s="72"/>
      <c r="Z119" s="72"/>
      <c r="AA119" s="72">
        <v>37.090000000000003</v>
      </c>
    </row>
    <row r="120" spans="1:27" ht="29.25" x14ac:dyDescent="0.25">
      <c r="A120" s="98">
        <v>19</v>
      </c>
      <c r="B120" s="99" t="s">
        <v>106</v>
      </c>
      <c r="C120" s="100"/>
      <c r="D120" s="101"/>
      <c r="E120" s="101">
        <f>E31-E49+0.01</f>
        <v>258.5300000000077</v>
      </c>
      <c r="F120" s="101">
        <f t="shared" ref="F120:AA120" si="18">F31-F49</f>
        <v>249.79999999999973</v>
      </c>
      <c r="G120" s="101">
        <f t="shared" si="18"/>
        <v>0</v>
      </c>
      <c r="H120" s="101">
        <f t="shared" si="18"/>
        <v>0</v>
      </c>
      <c r="I120" s="101">
        <f t="shared" si="18"/>
        <v>481.51000000000022</v>
      </c>
      <c r="J120" s="101">
        <f t="shared" si="18"/>
        <v>0</v>
      </c>
      <c r="K120" s="101">
        <f t="shared" si="18"/>
        <v>0</v>
      </c>
      <c r="L120" s="101">
        <f t="shared" si="18"/>
        <v>-488.38000000000011</v>
      </c>
      <c r="M120" s="101">
        <f t="shared" si="18"/>
        <v>0</v>
      </c>
      <c r="N120" s="101">
        <f t="shared" si="18"/>
        <v>0</v>
      </c>
      <c r="O120" s="101">
        <f t="shared" si="18"/>
        <v>-1508.2600000000002</v>
      </c>
      <c r="P120" s="101">
        <f t="shared" si="18"/>
        <v>0</v>
      </c>
      <c r="Q120" s="101">
        <f t="shared" si="18"/>
        <v>0</v>
      </c>
      <c r="R120" s="101">
        <f t="shared" si="18"/>
        <v>115.56999999999971</v>
      </c>
      <c r="S120" s="101">
        <f t="shared" si="18"/>
        <v>3595.39</v>
      </c>
      <c r="T120" s="101">
        <f t="shared" si="18"/>
        <v>0</v>
      </c>
      <c r="U120" s="101">
        <f t="shared" si="18"/>
        <v>-96.400000000000091</v>
      </c>
      <c r="V120" s="101">
        <f t="shared" si="18"/>
        <v>0</v>
      </c>
      <c r="W120" s="101">
        <f t="shared" si="18"/>
        <v>0</v>
      </c>
      <c r="X120" s="101">
        <f t="shared" si="18"/>
        <v>-195.73000000000002</v>
      </c>
      <c r="Y120" s="101">
        <f t="shared" si="18"/>
        <v>0</v>
      </c>
      <c r="Z120" s="101">
        <f t="shared" si="18"/>
        <v>0</v>
      </c>
      <c r="AA120" s="101">
        <f t="shared" si="18"/>
        <v>996.68000000000029</v>
      </c>
    </row>
    <row r="121" spans="1:27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3235.1700000000005</v>
      </c>
      <c r="F121" s="105">
        <f>F5+F32-F13</f>
        <v>149.38999999999987</v>
      </c>
      <c r="G121" s="105">
        <f t="shared" ref="G121:AA121" si="19">G5+G32-G13</f>
        <v>0</v>
      </c>
      <c r="H121" s="105">
        <f t="shared" si="19"/>
        <v>0</v>
      </c>
      <c r="I121" s="105">
        <f t="shared" si="19"/>
        <v>164.28999999999996</v>
      </c>
      <c r="J121" s="105">
        <f t="shared" si="19"/>
        <v>0</v>
      </c>
      <c r="K121" s="105">
        <f t="shared" si="19"/>
        <v>0</v>
      </c>
      <c r="L121" s="105">
        <f t="shared" si="19"/>
        <v>340.51000000000022</v>
      </c>
      <c r="M121" s="105">
        <f t="shared" si="19"/>
        <v>0</v>
      </c>
      <c r="N121" s="105">
        <f t="shared" si="19"/>
        <v>0</v>
      </c>
      <c r="O121" s="105">
        <f t="shared" si="19"/>
        <v>443.42000000000053</v>
      </c>
      <c r="P121" s="105">
        <f>P5+P32-P13</f>
        <v>0</v>
      </c>
      <c r="Q121" s="105">
        <f t="shared" si="19"/>
        <v>0</v>
      </c>
      <c r="R121" s="105">
        <f t="shared" si="19"/>
        <v>633.3100000000004</v>
      </c>
      <c r="S121" s="105">
        <f t="shared" si="19"/>
        <v>3569.65</v>
      </c>
      <c r="T121" s="105">
        <f t="shared" si="19"/>
        <v>0</v>
      </c>
      <c r="U121" s="105">
        <f t="shared" si="19"/>
        <v>413.74000000000024</v>
      </c>
      <c r="V121" s="105">
        <f>V5+V32-V13</f>
        <v>0</v>
      </c>
      <c r="W121" s="105">
        <f t="shared" si="19"/>
        <v>0</v>
      </c>
      <c r="X121" s="105">
        <f t="shared" si="19"/>
        <v>289.55000000000018</v>
      </c>
      <c r="Y121" s="105">
        <f t="shared" si="19"/>
        <v>0</v>
      </c>
      <c r="Z121" s="105">
        <f t="shared" si="19"/>
        <v>0</v>
      </c>
      <c r="AA121" s="105">
        <f t="shared" si="19"/>
        <v>800.95999999999913</v>
      </c>
    </row>
  </sheetData>
  <mergeCells count="8">
    <mergeCell ref="V3:X3"/>
    <mergeCell ref="Y3:AA3"/>
    <mergeCell ref="C3:E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tabSelected="1" workbookViewId="0">
      <selection activeCell="AF25" sqref="AF25"/>
    </sheetView>
  </sheetViews>
  <sheetFormatPr defaultRowHeight="15.75" x14ac:dyDescent="0.25"/>
  <cols>
    <col min="1" max="1" width="7.85546875" style="106" customWidth="1"/>
    <col min="2" max="2" width="52" style="106" customWidth="1"/>
    <col min="3" max="3" width="9.5703125" style="106" hidden="1" customWidth="1"/>
    <col min="4" max="4" width="0.140625" style="106" hidden="1" customWidth="1"/>
    <col min="5" max="5" width="14.5703125" style="106" hidden="1" customWidth="1"/>
    <col min="6" max="6" width="13.42578125" style="107" hidden="1" customWidth="1"/>
    <col min="7" max="7" width="0.140625" style="106" hidden="1" customWidth="1"/>
    <col min="8" max="8" width="9.7109375" style="106" hidden="1" customWidth="1"/>
    <col min="9" max="9" width="13.140625" style="107" hidden="1" customWidth="1"/>
    <col min="10" max="10" width="9.7109375" style="106" hidden="1" customWidth="1"/>
    <col min="11" max="11" width="0.7109375" style="106" hidden="1" customWidth="1"/>
    <col min="12" max="12" width="13.85546875" style="107" hidden="1" customWidth="1"/>
    <col min="13" max="14" width="9.7109375" style="106" hidden="1" customWidth="1"/>
    <col min="15" max="15" width="14.42578125" style="107" hidden="1" customWidth="1"/>
    <col min="16" max="17" width="9.7109375" style="106" hidden="1" customWidth="1"/>
    <col min="18" max="18" width="14.42578125" style="107" hidden="1" customWidth="1"/>
    <col min="19" max="19" width="0.140625" style="106" hidden="1" customWidth="1"/>
    <col min="20" max="20" width="9.7109375" style="106" hidden="1" customWidth="1"/>
    <col min="21" max="21" width="13.140625" style="107" hidden="1" customWidth="1"/>
    <col min="22" max="22" width="0.140625" style="106" hidden="1" customWidth="1"/>
    <col min="23" max="23" width="9.7109375" style="106" hidden="1" customWidth="1"/>
    <col min="24" max="24" width="14.85546875" style="107" hidden="1" customWidth="1"/>
    <col min="25" max="25" width="12.5703125" style="106" hidden="1" customWidth="1"/>
    <col min="26" max="26" width="13.5703125" style="106" hidden="1" customWidth="1"/>
    <col min="27" max="27" width="14.85546875" style="107" hidden="1" customWidth="1"/>
    <col min="28" max="28" width="21.5703125" style="106" hidden="1" customWidth="1"/>
    <col min="29" max="29" width="23" style="106" hidden="1" customWidth="1"/>
    <col min="30" max="30" width="13.5703125" style="116" customWidth="1"/>
  </cols>
  <sheetData>
    <row r="1" spans="1:30" ht="31.5" x14ac:dyDescent="0.25">
      <c r="A1" s="6"/>
      <c r="B1" s="118" t="s">
        <v>0</v>
      </c>
      <c r="C1" s="6"/>
      <c r="D1" s="6"/>
      <c r="E1" s="119"/>
      <c r="F1" s="120"/>
      <c r="G1" s="6"/>
      <c r="H1" s="6"/>
      <c r="I1" s="120"/>
      <c r="J1" s="6"/>
      <c r="K1" s="6"/>
      <c r="L1" s="120"/>
      <c r="M1" s="6"/>
      <c r="N1" s="6"/>
      <c r="O1" s="120"/>
      <c r="P1" s="6"/>
      <c r="Q1" s="6"/>
      <c r="R1" s="120"/>
      <c r="S1" s="6"/>
      <c r="T1" s="6"/>
      <c r="U1" s="120"/>
      <c r="V1" s="6"/>
      <c r="W1" s="6"/>
      <c r="X1" s="120"/>
      <c r="Y1" s="6"/>
      <c r="Z1" s="6"/>
      <c r="AA1" s="120"/>
      <c r="AB1" s="6"/>
      <c r="AC1" s="6"/>
      <c r="AD1" s="117"/>
    </row>
    <row r="2" spans="1:30" x14ac:dyDescent="0.25">
      <c r="A2" s="6"/>
      <c r="B2" s="8"/>
      <c r="C2" s="6"/>
      <c r="D2" s="6"/>
      <c r="E2" s="120"/>
      <c r="F2" s="120"/>
      <c r="G2" s="6"/>
      <c r="H2" s="6"/>
      <c r="I2" s="120"/>
      <c r="J2" s="6"/>
      <c r="K2" s="6"/>
      <c r="L2" s="120"/>
      <c r="M2" s="6"/>
      <c r="N2" s="6"/>
      <c r="O2" s="120"/>
      <c r="P2" s="6"/>
      <c r="Q2" s="6"/>
      <c r="R2" s="120"/>
      <c r="S2" s="6"/>
      <c r="T2" s="6"/>
      <c r="U2" s="120"/>
      <c r="V2" s="6"/>
      <c r="W2" s="6"/>
      <c r="X2" s="120"/>
      <c r="Y2" s="6"/>
      <c r="Z2" s="6"/>
      <c r="AA2" s="120"/>
      <c r="AB2" s="6"/>
      <c r="AC2" s="6"/>
      <c r="AD2" s="117"/>
    </row>
    <row r="3" spans="1:30" ht="31.5" x14ac:dyDescent="0.25">
      <c r="A3" s="6"/>
      <c r="B3" s="8"/>
      <c r="C3" s="108" t="s">
        <v>1</v>
      </c>
      <c r="D3" s="108"/>
      <c r="E3" s="108"/>
      <c r="F3" s="8" t="s">
        <v>2</v>
      </c>
      <c r="G3" s="108" t="s">
        <v>108</v>
      </c>
      <c r="H3" s="108"/>
      <c r="I3" s="108"/>
      <c r="J3" s="108" t="s">
        <v>109</v>
      </c>
      <c r="K3" s="108"/>
      <c r="L3" s="108"/>
      <c r="M3" s="108" t="s">
        <v>110</v>
      </c>
      <c r="N3" s="108"/>
      <c r="O3" s="108"/>
      <c r="P3" s="108" t="s">
        <v>111</v>
      </c>
      <c r="Q3" s="108"/>
      <c r="R3" s="108"/>
      <c r="S3" s="108" t="s">
        <v>112</v>
      </c>
      <c r="T3" s="108"/>
      <c r="U3" s="108"/>
      <c r="V3" s="108" t="s">
        <v>113</v>
      </c>
      <c r="W3" s="108"/>
      <c r="X3" s="108"/>
      <c r="Y3" s="108" t="s">
        <v>114</v>
      </c>
      <c r="Z3" s="108"/>
      <c r="AA3" s="108"/>
      <c r="AB3" s="108" t="s">
        <v>115</v>
      </c>
      <c r="AC3" s="108"/>
      <c r="AD3" s="108"/>
    </row>
    <row r="4" spans="1:30" ht="94.5" x14ac:dyDescent="0.25">
      <c r="A4" s="9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7</v>
      </c>
      <c r="G4" s="8" t="s">
        <v>5</v>
      </c>
      <c r="H4" s="8" t="s">
        <v>6</v>
      </c>
      <c r="I4" s="8" t="s">
        <v>7</v>
      </c>
      <c r="J4" s="8" t="s">
        <v>5</v>
      </c>
      <c r="K4" s="8" t="s">
        <v>6</v>
      </c>
      <c r="L4" s="8" t="s">
        <v>7</v>
      </c>
      <c r="M4" s="8" t="s">
        <v>5</v>
      </c>
      <c r="N4" s="8" t="s">
        <v>6</v>
      </c>
      <c r="O4" s="8" t="s">
        <v>7</v>
      </c>
      <c r="P4" s="8" t="s">
        <v>5</v>
      </c>
      <c r="Q4" s="8" t="s">
        <v>6</v>
      </c>
      <c r="R4" s="8" t="s">
        <v>7</v>
      </c>
      <c r="S4" s="8" t="s">
        <v>5</v>
      </c>
      <c r="T4" s="8" t="s">
        <v>6</v>
      </c>
      <c r="U4" s="8" t="s">
        <v>7</v>
      </c>
      <c r="V4" s="8" t="s">
        <v>5</v>
      </c>
      <c r="W4" s="8" t="s">
        <v>6</v>
      </c>
      <c r="X4" s="8" t="s">
        <v>7</v>
      </c>
      <c r="Y4" s="8" t="s">
        <v>5</v>
      </c>
      <c r="Z4" s="8" t="s">
        <v>6</v>
      </c>
      <c r="AA4" s="8" t="s">
        <v>7</v>
      </c>
      <c r="AB4" s="8" t="s">
        <v>5</v>
      </c>
      <c r="AC4" s="8" t="s">
        <v>6</v>
      </c>
      <c r="AD4" s="73" t="s">
        <v>7</v>
      </c>
    </row>
    <row r="5" spans="1:30" ht="49.5" x14ac:dyDescent="0.25">
      <c r="A5" s="10"/>
      <c r="B5" s="11" t="s">
        <v>8</v>
      </c>
      <c r="C5" s="12"/>
      <c r="D5" s="12"/>
      <c r="E5" s="13">
        <f>F5+I5+L5+O5+R5+U5+X5+AA5+AD5</f>
        <v>3242.7000000000003</v>
      </c>
      <c r="F5" s="13">
        <v>143.5</v>
      </c>
      <c r="G5" s="13"/>
      <c r="H5" s="13"/>
      <c r="I5" s="13">
        <v>159.58000000000001</v>
      </c>
      <c r="J5" s="13"/>
      <c r="K5" s="13"/>
      <c r="L5" s="13">
        <v>325.26</v>
      </c>
      <c r="M5" s="13"/>
      <c r="N5" s="13"/>
      <c r="O5" s="13">
        <v>425.49</v>
      </c>
      <c r="P5" s="13"/>
      <c r="Q5" s="13"/>
      <c r="R5" s="13">
        <v>609.41999999999996</v>
      </c>
      <c r="S5" s="13"/>
      <c r="T5" s="13"/>
      <c r="U5" s="13">
        <v>395.56</v>
      </c>
      <c r="V5" s="13"/>
      <c r="W5" s="13"/>
      <c r="X5" s="13">
        <v>274.20999999999998</v>
      </c>
      <c r="Y5" s="13"/>
      <c r="Z5" s="13"/>
      <c r="AA5" s="13">
        <v>761.63</v>
      </c>
      <c r="AB5" s="13"/>
      <c r="AC5" s="13"/>
      <c r="AD5" s="13">
        <v>148.05000000000001</v>
      </c>
    </row>
    <row r="6" spans="1:30" ht="33" x14ac:dyDescent="0.25">
      <c r="A6" s="10"/>
      <c r="B6" s="11" t="s">
        <v>9</v>
      </c>
      <c r="C6" s="12"/>
      <c r="D6" s="12"/>
      <c r="E6" s="13">
        <f>F6+I6+L6+O6+R6+U6+X6+AA6+AD6+AG6</f>
        <v>165.87</v>
      </c>
      <c r="F6" s="13">
        <v>9.3699999999999992</v>
      </c>
      <c r="G6" s="13"/>
      <c r="H6" s="13"/>
      <c r="I6" s="13">
        <v>7.12</v>
      </c>
      <c r="J6" s="13"/>
      <c r="K6" s="13"/>
      <c r="L6" s="13">
        <v>15.81</v>
      </c>
      <c r="M6" s="13"/>
      <c r="N6" s="13"/>
      <c r="O6" s="13">
        <v>21.61</v>
      </c>
      <c r="P6" s="13"/>
      <c r="Q6" s="13"/>
      <c r="R6" s="13">
        <v>30.9</v>
      </c>
      <c r="S6" s="13"/>
      <c r="T6" s="13"/>
      <c r="U6" s="13">
        <v>21.03</v>
      </c>
      <c r="V6" s="13"/>
      <c r="W6" s="13"/>
      <c r="X6" s="13">
        <v>13.84</v>
      </c>
      <c r="Y6" s="13"/>
      <c r="Z6" s="13"/>
      <c r="AA6" s="13">
        <v>38.619999999999997</v>
      </c>
      <c r="AB6" s="13"/>
      <c r="AC6" s="13"/>
      <c r="AD6" s="13">
        <v>7.57</v>
      </c>
    </row>
    <row r="7" spans="1:30" ht="16.5" x14ac:dyDescent="0.25">
      <c r="A7" s="10"/>
      <c r="B7" s="11" t="s">
        <v>10</v>
      </c>
      <c r="C7" s="12"/>
      <c r="D7" s="12"/>
      <c r="E7" s="13">
        <f>F7+I7+L7+O7+R7+U7+X7+AA7+AD7+AG7</f>
        <v>7.77</v>
      </c>
      <c r="F7" s="13">
        <v>0.38</v>
      </c>
      <c r="G7" s="13"/>
      <c r="H7" s="13"/>
      <c r="I7" s="13">
        <v>0.39</v>
      </c>
      <c r="J7" s="13"/>
      <c r="K7" s="13"/>
      <c r="L7" s="13">
        <v>0.43</v>
      </c>
      <c r="M7" s="13"/>
      <c r="N7" s="13"/>
      <c r="O7" s="13">
        <v>0.97</v>
      </c>
      <c r="P7" s="13"/>
      <c r="Q7" s="13"/>
      <c r="R7" s="13">
        <v>1.4</v>
      </c>
      <c r="S7" s="13"/>
      <c r="T7" s="13"/>
      <c r="U7" s="13">
        <v>0.98</v>
      </c>
      <c r="V7" s="13"/>
      <c r="W7" s="13"/>
      <c r="X7" s="13">
        <v>0.75</v>
      </c>
      <c r="Y7" s="13"/>
      <c r="Z7" s="13"/>
      <c r="AA7" s="13">
        <v>2.06</v>
      </c>
      <c r="AB7" s="13"/>
      <c r="AC7" s="13"/>
      <c r="AD7" s="13">
        <v>0.41</v>
      </c>
    </row>
    <row r="8" spans="1:30" ht="16.5" x14ac:dyDescent="0.25">
      <c r="A8" s="10"/>
      <c r="B8" s="11" t="s">
        <v>11</v>
      </c>
      <c r="C8" s="12"/>
      <c r="D8" s="12"/>
      <c r="E8" s="13">
        <f>F8+I8+L8+O8+R8+U8+X8+AA8+AD8+AG8</f>
        <v>38.409999999999997</v>
      </c>
      <c r="F8" s="13">
        <v>1.78</v>
      </c>
      <c r="G8" s="13"/>
      <c r="H8" s="13"/>
      <c r="I8" s="13">
        <v>1.8</v>
      </c>
      <c r="J8" s="13"/>
      <c r="K8" s="13"/>
      <c r="L8" s="13">
        <v>4.5599999999999996</v>
      </c>
      <c r="M8" s="13"/>
      <c r="N8" s="13"/>
      <c r="O8" s="13">
        <v>4.66</v>
      </c>
      <c r="P8" s="13"/>
      <c r="Q8" s="13"/>
      <c r="R8" s="13">
        <v>6.24</v>
      </c>
      <c r="S8" s="13"/>
      <c r="T8" s="13"/>
      <c r="U8" s="13">
        <v>4.76</v>
      </c>
      <c r="V8" s="13"/>
      <c r="W8" s="13"/>
      <c r="X8" s="13">
        <v>3.45</v>
      </c>
      <c r="Y8" s="13"/>
      <c r="Z8" s="13"/>
      <c r="AA8" s="13">
        <v>9.2100000000000009</v>
      </c>
      <c r="AB8" s="13"/>
      <c r="AC8" s="13"/>
      <c r="AD8" s="13">
        <v>1.95</v>
      </c>
    </row>
    <row r="9" spans="1:30" ht="16.5" x14ac:dyDescent="0.25">
      <c r="A9" s="10"/>
      <c r="B9" s="11" t="s">
        <v>12</v>
      </c>
      <c r="C9" s="12"/>
      <c r="D9" s="12"/>
      <c r="E9" s="13">
        <f>F9+I9+L9+O9+R9+U9+X9+AA9+AD9+AG9</f>
        <v>15.55</v>
      </c>
      <c r="F9" s="13">
        <v>0.75</v>
      </c>
      <c r="G9" s="13"/>
      <c r="H9" s="13"/>
      <c r="I9" s="13">
        <v>0.74</v>
      </c>
      <c r="J9" s="13"/>
      <c r="K9" s="13"/>
      <c r="L9" s="13">
        <v>1.54</v>
      </c>
      <c r="M9" s="13"/>
      <c r="N9" s="13"/>
      <c r="O9" s="13">
        <v>1.85</v>
      </c>
      <c r="P9" s="13"/>
      <c r="Q9" s="13"/>
      <c r="R9" s="13">
        <v>2.65</v>
      </c>
      <c r="S9" s="13"/>
      <c r="T9" s="13"/>
      <c r="U9" s="13">
        <v>1.93</v>
      </c>
      <c r="V9" s="13"/>
      <c r="W9" s="13"/>
      <c r="X9" s="13">
        <v>1.39</v>
      </c>
      <c r="Y9" s="13"/>
      <c r="Z9" s="13"/>
      <c r="AA9" s="13">
        <v>3.88</v>
      </c>
      <c r="AB9" s="13"/>
      <c r="AC9" s="13"/>
      <c r="AD9" s="13">
        <v>0.82</v>
      </c>
    </row>
    <row r="10" spans="1:30" ht="33" x14ac:dyDescent="0.25">
      <c r="A10" s="14"/>
      <c r="B10" s="11" t="s">
        <v>13</v>
      </c>
      <c r="C10" s="15"/>
      <c r="D10" s="15"/>
      <c r="E10" s="16">
        <f>F10+I10+L10+O10+R10+U10+X10+AA10+AG10+AD10</f>
        <v>67.48</v>
      </c>
      <c r="F10" s="17">
        <v>12.83</v>
      </c>
      <c r="G10" s="17"/>
      <c r="H10" s="17"/>
      <c r="I10" s="17"/>
      <c r="J10" s="17"/>
      <c r="K10" s="17"/>
      <c r="L10" s="17"/>
      <c r="M10" s="17"/>
      <c r="N10" s="17"/>
      <c r="O10" s="17">
        <v>7.46</v>
      </c>
      <c r="P10" s="17"/>
      <c r="Q10" s="17"/>
      <c r="R10" s="17">
        <v>28.85</v>
      </c>
      <c r="S10" s="17"/>
      <c r="T10" s="17"/>
      <c r="U10" s="17">
        <v>1.29</v>
      </c>
      <c r="V10" s="17"/>
      <c r="W10" s="17"/>
      <c r="X10" s="17"/>
      <c r="Y10" s="17"/>
      <c r="Z10" s="17"/>
      <c r="AA10" s="17">
        <v>1.03</v>
      </c>
      <c r="AB10" s="17"/>
      <c r="AC10" s="17"/>
      <c r="AD10" s="17">
        <v>16.02</v>
      </c>
    </row>
    <row r="11" spans="1:30" ht="49.5" x14ac:dyDescent="0.25">
      <c r="A11" s="14"/>
      <c r="B11" s="11" t="s">
        <v>14</v>
      </c>
      <c r="C11" s="15"/>
      <c r="D11" s="15"/>
      <c r="E11" s="17">
        <f>E5+E6+E7+E8+E9+E10</f>
        <v>3537.78</v>
      </c>
      <c r="F11" s="17">
        <f>F5+F6+F7+F8+F9+F10</f>
        <v>168.61</v>
      </c>
      <c r="G11" s="17">
        <f t="shared" ref="G11:Z11" si="0">G5+G10</f>
        <v>0</v>
      </c>
      <c r="H11" s="17">
        <f t="shared" si="0"/>
        <v>0</v>
      </c>
      <c r="I11" s="17">
        <f>I5+I10+I6+I7+I8+I9</f>
        <v>169.63000000000002</v>
      </c>
      <c r="J11" s="17">
        <f t="shared" si="0"/>
        <v>0</v>
      </c>
      <c r="K11" s="17">
        <f t="shared" si="0"/>
        <v>0</v>
      </c>
      <c r="L11" s="17">
        <f>L5+L10+L6+L7+L8+L9</f>
        <v>347.6</v>
      </c>
      <c r="M11" s="17">
        <f t="shared" si="0"/>
        <v>0</v>
      </c>
      <c r="N11" s="17">
        <f t="shared" si="0"/>
        <v>0</v>
      </c>
      <c r="O11" s="17">
        <f>O5+O10+O6+O7+O8+O9</f>
        <v>462.04000000000008</v>
      </c>
      <c r="P11" s="17">
        <f t="shared" si="0"/>
        <v>0</v>
      </c>
      <c r="Q11" s="17">
        <f t="shared" si="0"/>
        <v>0</v>
      </c>
      <c r="R11" s="17">
        <f>R5+R10+R6+R7+R8+R9</f>
        <v>679.45999999999992</v>
      </c>
      <c r="S11" s="17">
        <f t="shared" si="0"/>
        <v>0</v>
      </c>
      <c r="T11" s="17">
        <f t="shared" si="0"/>
        <v>0</v>
      </c>
      <c r="U11" s="17">
        <f>U5+U10+U6+U7+U8+U9</f>
        <v>425.55</v>
      </c>
      <c r="V11" s="17">
        <f t="shared" si="0"/>
        <v>0</v>
      </c>
      <c r="W11" s="17">
        <f t="shared" si="0"/>
        <v>0</v>
      </c>
      <c r="X11" s="17">
        <f>X5+X10+X6+X7+X8+X9</f>
        <v>293.63999999999993</v>
      </c>
      <c r="Y11" s="17">
        <f t="shared" si="0"/>
        <v>0</v>
      </c>
      <c r="Z11" s="17">
        <f t="shared" si="0"/>
        <v>0</v>
      </c>
      <c r="AA11" s="17">
        <f>AA5+AA10+AA6+AA7+AA8+AA9</f>
        <v>816.43</v>
      </c>
      <c r="AB11" s="17">
        <f>AB5+AB10</f>
        <v>0</v>
      </c>
      <c r="AC11" s="17">
        <f>AC5+AC10</f>
        <v>0</v>
      </c>
      <c r="AD11" s="17">
        <f>AD5+AD10+AD6+AD7+AD8+AD9</f>
        <v>174.82</v>
      </c>
    </row>
    <row r="12" spans="1:30" x14ac:dyDescent="0.25">
      <c r="A12" s="18"/>
      <c r="B12" s="19" t="s">
        <v>15</v>
      </c>
      <c r="C12" s="20"/>
      <c r="D12" s="20"/>
      <c r="E12" s="21">
        <f>E13+E14+E18+E19+E15+E16+E17+0.01</f>
        <v>32304.220000000005</v>
      </c>
      <c r="F12" s="21">
        <f>F13+F18+F14+F19</f>
        <v>1329.8100000000002</v>
      </c>
      <c r="G12" s="21">
        <f t="shared" ref="G12:AD12" si="1">G13+G18+G14+G19</f>
        <v>0</v>
      </c>
      <c r="H12" s="21">
        <f t="shared" si="1"/>
        <v>0</v>
      </c>
      <c r="I12" s="21">
        <f t="shared" si="1"/>
        <v>1853.74</v>
      </c>
      <c r="J12" s="21">
        <f t="shared" si="1"/>
        <v>0</v>
      </c>
      <c r="K12" s="21">
        <f t="shared" si="1"/>
        <v>0</v>
      </c>
      <c r="L12" s="21">
        <f t="shared" si="1"/>
        <v>3153.85</v>
      </c>
      <c r="M12" s="21">
        <f t="shared" si="1"/>
        <v>0</v>
      </c>
      <c r="N12" s="21">
        <f t="shared" si="1"/>
        <v>0</v>
      </c>
      <c r="O12" s="21">
        <f t="shared" si="1"/>
        <v>3772.76</v>
      </c>
      <c r="P12" s="21">
        <f t="shared" si="1"/>
        <v>0</v>
      </c>
      <c r="Q12" s="21">
        <f t="shared" si="1"/>
        <v>0</v>
      </c>
      <c r="R12" s="21">
        <f t="shared" si="1"/>
        <v>5018.4500000000007</v>
      </c>
      <c r="S12" s="21">
        <f t="shared" si="1"/>
        <v>0</v>
      </c>
      <c r="T12" s="21">
        <f t="shared" si="1"/>
        <v>0</v>
      </c>
      <c r="U12" s="21">
        <f t="shared" si="1"/>
        <v>3791.38</v>
      </c>
      <c r="V12" s="21">
        <f t="shared" si="1"/>
        <v>0</v>
      </c>
      <c r="W12" s="21">
        <f t="shared" si="1"/>
        <v>0</v>
      </c>
      <c r="X12" s="21">
        <f t="shared" si="1"/>
        <v>2551.5500000000002</v>
      </c>
      <c r="Y12" s="21">
        <f t="shared" si="1"/>
        <v>0</v>
      </c>
      <c r="Z12" s="21">
        <f t="shared" si="1"/>
        <v>0</v>
      </c>
      <c r="AA12" s="21">
        <f t="shared" si="1"/>
        <v>8293.61</v>
      </c>
      <c r="AB12" s="21">
        <f t="shared" si="1"/>
        <v>0</v>
      </c>
      <c r="AC12" s="21">
        <f t="shared" si="1"/>
        <v>0</v>
      </c>
      <c r="AD12" s="21">
        <f t="shared" si="1"/>
        <v>1813.81</v>
      </c>
    </row>
    <row r="13" spans="1:30" ht="31.5" x14ac:dyDescent="0.25">
      <c r="A13" s="22"/>
      <c r="B13" s="23" t="s">
        <v>16</v>
      </c>
      <c r="C13" s="24">
        <v>94.57</v>
      </c>
      <c r="D13" s="25"/>
      <c r="E13" s="21">
        <f>F13+I13+L13+O13+R13+U13+X13+AA13+AG13+AD13-0.01</f>
        <v>29095.530000000006</v>
      </c>
      <c r="F13" s="22">
        <v>1148.9100000000001</v>
      </c>
      <c r="G13" s="109"/>
      <c r="H13" s="109"/>
      <c r="I13" s="22">
        <v>1524.7</v>
      </c>
      <c r="J13" s="109"/>
      <c r="K13" s="109"/>
      <c r="L13" s="22">
        <v>2978.55</v>
      </c>
      <c r="M13" s="109"/>
      <c r="N13" s="109"/>
      <c r="O13" s="22">
        <v>3502.18</v>
      </c>
      <c r="P13" s="109"/>
      <c r="Q13" s="109"/>
      <c r="R13" s="22">
        <v>4666.5</v>
      </c>
      <c r="S13" s="109"/>
      <c r="T13" s="109"/>
      <c r="U13" s="22">
        <v>3551.47</v>
      </c>
      <c r="V13" s="109"/>
      <c r="W13" s="109"/>
      <c r="X13" s="22">
        <v>2390.23</v>
      </c>
      <c r="Y13" s="22"/>
      <c r="Z13" s="22"/>
      <c r="AA13" s="22">
        <v>7682.01</v>
      </c>
      <c r="AB13" s="22"/>
      <c r="AC13" s="22"/>
      <c r="AD13" s="22">
        <v>1650.99</v>
      </c>
    </row>
    <row r="14" spans="1:30" ht="31.5" x14ac:dyDescent="0.25">
      <c r="A14" s="18"/>
      <c r="B14" s="26" t="s">
        <v>17</v>
      </c>
      <c r="C14" s="20"/>
      <c r="D14" s="20"/>
      <c r="E14" s="21">
        <f>F14+I14+L14+O14+R14+U14+X14+AA14+AG14+AD14+0.01</f>
        <v>1379.6499999999999</v>
      </c>
      <c r="F14" s="22">
        <v>54.48</v>
      </c>
      <c r="G14" s="109"/>
      <c r="H14" s="109"/>
      <c r="I14" s="22">
        <v>72.290000000000006</v>
      </c>
      <c r="J14" s="109"/>
      <c r="K14" s="109"/>
      <c r="L14" s="22">
        <v>141.24</v>
      </c>
      <c r="M14" s="109"/>
      <c r="N14" s="109"/>
      <c r="O14" s="22">
        <v>166.07</v>
      </c>
      <c r="P14" s="109"/>
      <c r="Q14" s="109"/>
      <c r="R14" s="22">
        <v>221.27</v>
      </c>
      <c r="S14" s="109"/>
      <c r="T14" s="109"/>
      <c r="U14" s="22">
        <v>168.4</v>
      </c>
      <c r="V14" s="109"/>
      <c r="W14" s="109"/>
      <c r="X14" s="22">
        <v>113.34</v>
      </c>
      <c r="Y14" s="109"/>
      <c r="Z14" s="109"/>
      <c r="AA14" s="22">
        <v>364.26</v>
      </c>
      <c r="AB14" s="109"/>
      <c r="AC14" s="109"/>
      <c r="AD14" s="22">
        <v>78.290000000000006</v>
      </c>
    </row>
    <row r="15" spans="1:30" ht="31.5" x14ac:dyDescent="0.25">
      <c r="A15" s="18"/>
      <c r="B15" s="26" t="s">
        <v>18</v>
      </c>
      <c r="C15" s="20"/>
      <c r="D15" s="20"/>
      <c r="E15" s="21">
        <f>F15+I15+L15+O15+R15+U15+X15+AA15+AG15+AD15</f>
        <v>70.510000000000005</v>
      </c>
      <c r="F15" s="27">
        <v>2.78</v>
      </c>
      <c r="G15" s="27"/>
      <c r="H15" s="27"/>
      <c r="I15" s="54">
        <v>3.69</v>
      </c>
      <c r="J15" s="27"/>
      <c r="K15" s="27"/>
      <c r="L15" s="27">
        <v>7.22</v>
      </c>
      <c r="M15" s="27"/>
      <c r="N15" s="27"/>
      <c r="O15" s="112">
        <v>8.49</v>
      </c>
      <c r="P15" s="27"/>
      <c r="Q15" s="27"/>
      <c r="R15" s="27">
        <v>11.31</v>
      </c>
      <c r="S15" s="27"/>
      <c r="T15" s="27"/>
      <c r="U15" s="27">
        <v>8.61</v>
      </c>
      <c r="V15" s="27"/>
      <c r="W15" s="27"/>
      <c r="X15" s="27">
        <v>5.79</v>
      </c>
      <c r="Y15" s="27"/>
      <c r="Z15" s="27"/>
      <c r="AA15" s="27">
        <v>18.62</v>
      </c>
      <c r="AB15" s="27"/>
      <c r="AC15" s="27"/>
      <c r="AD15" s="54">
        <v>4</v>
      </c>
    </row>
    <row r="16" spans="1:30" x14ac:dyDescent="0.25">
      <c r="A16" s="18"/>
      <c r="B16" s="26" t="s">
        <v>19</v>
      </c>
      <c r="C16" s="20"/>
      <c r="D16" s="20"/>
      <c r="E16" s="21">
        <f>F16+I16+L16+O16+R16+U16+X16+AA16+AG16+AD16</f>
        <v>326.39999999999998</v>
      </c>
      <c r="F16" s="27">
        <v>12.89</v>
      </c>
      <c r="G16" s="27"/>
      <c r="H16" s="27"/>
      <c r="I16" s="54">
        <v>17.07</v>
      </c>
      <c r="J16" s="27"/>
      <c r="K16" s="27"/>
      <c r="L16" s="27">
        <v>33.450000000000003</v>
      </c>
      <c r="M16" s="27"/>
      <c r="N16" s="27"/>
      <c r="O16" s="27">
        <v>39.29</v>
      </c>
      <c r="P16" s="27"/>
      <c r="Q16" s="27"/>
      <c r="R16" s="27">
        <v>52.35</v>
      </c>
      <c r="S16" s="27"/>
      <c r="T16" s="27"/>
      <c r="U16" s="27">
        <v>39.840000000000003</v>
      </c>
      <c r="V16" s="27"/>
      <c r="W16" s="27"/>
      <c r="X16" s="27">
        <v>26.81</v>
      </c>
      <c r="Y16" s="27"/>
      <c r="Z16" s="27"/>
      <c r="AA16" s="27">
        <v>86.18</v>
      </c>
      <c r="AB16" s="27"/>
      <c r="AC16" s="27"/>
      <c r="AD16" s="54">
        <v>18.52</v>
      </c>
    </row>
    <row r="17" spans="1:30" x14ac:dyDescent="0.25">
      <c r="A17" s="18"/>
      <c r="B17" s="26" t="s">
        <v>20</v>
      </c>
      <c r="C17" s="20"/>
      <c r="D17" s="20"/>
      <c r="E17" s="21">
        <f>F17+I17+L17+O17+R17+U17+X17+AA17+AG17+AD17-0.01</f>
        <v>134.87</v>
      </c>
      <c r="F17" s="27">
        <v>5.33</v>
      </c>
      <c r="G17" s="27"/>
      <c r="H17" s="27"/>
      <c r="I17" s="54">
        <v>7.07</v>
      </c>
      <c r="J17" s="27"/>
      <c r="K17" s="27"/>
      <c r="L17" s="27">
        <v>13.81</v>
      </c>
      <c r="M17" s="27"/>
      <c r="N17" s="27"/>
      <c r="O17" s="27">
        <v>16.239999999999998</v>
      </c>
      <c r="P17" s="27"/>
      <c r="Q17" s="27"/>
      <c r="R17" s="27">
        <v>21.63</v>
      </c>
      <c r="S17" s="27"/>
      <c r="T17" s="27"/>
      <c r="U17" s="27">
        <v>16.46</v>
      </c>
      <c r="V17" s="27"/>
      <c r="W17" s="27"/>
      <c r="X17" s="27">
        <v>11.08</v>
      </c>
      <c r="Y17" s="27"/>
      <c r="Z17" s="27"/>
      <c r="AA17" s="27">
        <v>35.61</v>
      </c>
      <c r="AB17" s="27"/>
      <c r="AC17" s="27"/>
      <c r="AD17" s="54">
        <v>7.65</v>
      </c>
    </row>
    <row r="18" spans="1:30" ht="31.5" x14ac:dyDescent="0.25">
      <c r="A18" s="28"/>
      <c r="B18" s="29" t="s">
        <v>21</v>
      </c>
      <c r="C18" s="30"/>
      <c r="D18" s="30"/>
      <c r="E18" s="31">
        <f>F18+I18+L18+O18+R18+U18+X18+AA18+AD18+AG18</f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x14ac:dyDescent="0.25">
      <c r="A19" s="33"/>
      <c r="B19" s="34" t="s">
        <v>22</v>
      </c>
      <c r="C19" s="35"/>
      <c r="D19" s="35"/>
      <c r="E19" s="36">
        <f>E20+E21+E22+E23+E24+E25+E27+E28+E26+E29</f>
        <v>1297.25</v>
      </c>
      <c r="F19" s="36">
        <f>F20+F21+F22+F23+F24+F25+F27+F28+F26</f>
        <v>126.42</v>
      </c>
      <c r="G19" s="36">
        <f t="shared" ref="G19:AC19" si="2">G20+G21+G22+G23+G24+G25+G27+G28+G26</f>
        <v>0</v>
      </c>
      <c r="H19" s="36">
        <f t="shared" si="2"/>
        <v>0</v>
      </c>
      <c r="I19" s="36">
        <f>I20+I21+I22+I23+I24+I25+I27+I28+I26</f>
        <v>256.75</v>
      </c>
      <c r="J19" s="36">
        <f t="shared" si="2"/>
        <v>0</v>
      </c>
      <c r="K19" s="36">
        <f t="shared" si="2"/>
        <v>0</v>
      </c>
      <c r="L19" s="36">
        <f>L20+L21+L22+L23+L24+L25+L27+L28+L26</f>
        <v>34.06</v>
      </c>
      <c r="M19" s="36">
        <f t="shared" si="2"/>
        <v>0</v>
      </c>
      <c r="N19" s="36">
        <f t="shared" si="2"/>
        <v>0</v>
      </c>
      <c r="O19" s="36">
        <f>O20+O21+O22+O23+O24+O25+O27+O28+O26</f>
        <v>104.50999999999999</v>
      </c>
      <c r="P19" s="36">
        <f t="shared" si="2"/>
        <v>0</v>
      </c>
      <c r="Q19" s="36">
        <f t="shared" si="2"/>
        <v>0</v>
      </c>
      <c r="R19" s="36">
        <f>R20+R21+R22+R23+R24+R25+R27+R28+R26</f>
        <v>130.68</v>
      </c>
      <c r="S19" s="36">
        <f t="shared" si="2"/>
        <v>0</v>
      </c>
      <c r="T19" s="36">
        <f t="shared" si="2"/>
        <v>0</v>
      </c>
      <c r="U19" s="36">
        <f>U20+U21+U22+U23+U24+U25+U27+U28+U26</f>
        <v>71.510000000000005</v>
      </c>
      <c r="V19" s="36">
        <f t="shared" si="2"/>
        <v>0</v>
      </c>
      <c r="W19" s="36">
        <f t="shared" si="2"/>
        <v>0</v>
      </c>
      <c r="X19" s="36">
        <f>X20+X21+X22+X23+X24+X25+X27+X28+X26</f>
        <v>47.98</v>
      </c>
      <c r="Y19" s="36">
        <f t="shared" si="2"/>
        <v>0</v>
      </c>
      <c r="Z19" s="36">
        <f t="shared" si="2"/>
        <v>0</v>
      </c>
      <c r="AA19" s="115">
        <f>AA20+AA21+AA22+AA23+AA24+AA25+AA27+AA28+AA26</f>
        <v>247.34</v>
      </c>
      <c r="AB19" s="115">
        <f t="shared" si="2"/>
        <v>0</v>
      </c>
      <c r="AC19" s="115">
        <f t="shared" si="2"/>
        <v>0</v>
      </c>
      <c r="AD19" s="115">
        <f>AD20+AD21+AD22+AD23+AD24+AD25+AD27+AD28+AD26</f>
        <v>84.530000000000015</v>
      </c>
    </row>
    <row r="20" spans="1:30" ht="30" x14ac:dyDescent="0.25">
      <c r="A20" s="37"/>
      <c r="B20" s="38" t="s">
        <v>23</v>
      </c>
      <c r="C20" s="39"/>
      <c r="D20" s="39"/>
      <c r="E20" s="40">
        <f>F20+I20+L20+O20+R20+U20+X20+AA20+AG20+AD20</f>
        <v>381.95</v>
      </c>
      <c r="F20" s="41">
        <v>112.83</v>
      </c>
      <c r="G20" s="41"/>
      <c r="H20" s="41"/>
      <c r="I20" s="41"/>
      <c r="J20" s="41"/>
      <c r="K20" s="41"/>
      <c r="L20" s="41"/>
      <c r="M20" s="41"/>
      <c r="N20" s="41"/>
      <c r="O20" s="41">
        <v>63.47</v>
      </c>
      <c r="P20" s="41"/>
      <c r="Q20" s="41"/>
      <c r="R20" s="41">
        <v>79.25</v>
      </c>
      <c r="S20" s="41"/>
      <c r="T20" s="41"/>
      <c r="U20" s="41">
        <v>29.15</v>
      </c>
      <c r="V20" s="41"/>
      <c r="W20" s="41"/>
      <c r="X20" s="41">
        <v>10.15</v>
      </c>
      <c r="Y20" s="41"/>
      <c r="Z20" s="41"/>
      <c r="AA20" s="41">
        <v>20.350000000000001</v>
      </c>
      <c r="AB20" s="41"/>
      <c r="AC20" s="41"/>
      <c r="AD20" s="41">
        <v>66.75</v>
      </c>
    </row>
    <row r="21" spans="1:30" ht="30" x14ac:dyDescent="0.25">
      <c r="A21" s="37"/>
      <c r="B21" s="42" t="s">
        <v>24</v>
      </c>
      <c r="C21" s="39"/>
      <c r="D21" s="39"/>
      <c r="E21" s="40">
        <f>F21+I21+L21+O21+R21+U21+X21+AA21+AG21+AD21+0.01</f>
        <v>193.07</v>
      </c>
      <c r="F21" s="41">
        <v>7.62</v>
      </c>
      <c r="G21" s="41"/>
      <c r="H21" s="41"/>
      <c r="I21" s="41">
        <v>10.1</v>
      </c>
      <c r="J21" s="41"/>
      <c r="K21" s="41"/>
      <c r="L21" s="41">
        <v>19.760000000000002</v>
      </c>
      <c r="M21" s="41"/>
      <c r="N21" s="41"/>
      <c r="O21" s="41">
        <v>23.24</v>
      </c>
      <c r="P21" s="41"/>
      <c r="Q21" s="41"/>
      <c r="R21" s="41">
        <v>30.97</v>
      </c>
      <c r="S21" s="41"/>
      <c r="T21" s="41"/>
      <c r="U21" s="41">
        <v>23.57</v>
      </c>
      <c r="V21" s="41"/>
      <c r="W21" s="41"/>
      <c r="X21" s="41">
        <v>15.86</v>
      </c>
      <c r="Y21" s="41"/>
      <c r="Z21" s="41"/>
      <c r="AA21" s="41">
        <v>50.98</v>
      </c>
      <c r="AB21" s="41"/>
      <c r="AC21" s="41"/>
      <c r="AD21" s="41">
        <v>10.96</v>
      </c>
    </row>
    <row r="22" spans="1:30" x14ac:dyDescent="0.25">
      <c r="A22" s="37"/>
      <c r="B22" s="42" t="s">
        <v>25</v>
      </c>
      <c r="C22" s="39"/>
      <c r="D22" s="39"/>
      <c r="E22" s="40">
        <f>F22+I22+L22+O22+R22+U22+X22+AA22+AG22+AD22</f>
        <v>18.12</v>
      </c>
      <c r="F22" s="41">
        <v>0.72</v>
      </c>
      <c r="G22" s="41"/>
      <c r="H22" s="41"/>
      <c r="I22" s="41">
        <v>0.95</v>
      </c>
      <c r="J22" s="41"/>
      <c r="K22" s="41"/>
      <c r="L22" s="41">
        <v>1.85</v>
      </c>
      <c r="M22" s="41"/>
      <c r="N22" s="41"/>
      <c r="O22" s="41">
        <v>2.1800000000000002</v>
      </c>
      <c r="P22" s="41"/>
      <c r="Q22" s="41"/>
      <c r="R22" s="41">
        <v>2.91</v>
      </c>
      <c r="S22" s="41"/>
      <c r="T22" s="41"/>
      <c r="U22" s="41">
        <v>2.21</v>
      </c>
      <c r="V22" s="41"/>
      <c r="W22" s="41"/>
      <c r="X22" s="41">
        <v>1.49</v>
      </c>
      <c r="Y22" s="41"/>
      <c r="Z22" s="41"/>
      <c r="AA22" s="41">
        <v>4.78</v>
      </c>
      <c r="AB22" s="41"/>
      <c r="AC22" s="41"/>
      <c r="AD22" s="41">
        <v>1.03</v>
      </c>
    </row>
    <row r="23" spans="1:30" x14ac:dyDescent="0.25">
      <c r="A23" s="37"/>
      <c r="B23" s="43" t="s">
        <v>26</v>
      </c>
      <c r="C23" s="39"/>
      <c r="D23" s="39"/>
      <c r="E23" s="40">
        <f>F23+I23+L23+O23+R23+U23+X23+AA23+AG23+AD1</f>
        <v>240</v>
      </c>
      <c r="F23" s="41"/>
      <c r="G23" s="41"/>
      <c r="H23" s="41"/>
      <c r="I23" s="41">
        <v>240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x14ac:dyDescent="0.25">
      <c r="A24" s="44"/>
      <c r="B24" s="38" t="s">
        <v>27</v>
      </c>
      <c r="C24" s="45"/>
      <c r="D24" s="45"/>
      <c r="E24" s="40">
        <f>F24+I24+L24+O24+R24+U24+X24+AA24+AD24</f>
        <v>19.2</v>
      </c>
      <c r="F24" s="46">
        <v>0.76</v>
      </c>
      <c r="G24" s="46"/>
      <c r="H24" s="46"/>
      <c r="I24" s="46">
        <v>1</v>
      </c>
      <c r="J24" s="46"/>
      <c r="K24" s="46"/>
      <c r="L24" s="46">
        <v>1.97</v>
      </c>
      <c r="M24" s="113"/>
      <c r="N24" s="113"/>
      <c r="O24" s="41">
        <v>2.31</v>
      </c>
      <c r="P24" s="41"/>
      <c r="Q24" s="41"/>
      <c r="R24" s="41">
        <v>3.08</v>
      </c>
      <c r="S24" s="41"/>
      <c r="T24" s="41"/>
      <c r="U24" s="41">
        <v>2.34</v>
      </c>
      <c r="V24" s="41"/>
      <c r="W24" s="41"/>
      <c r="X24" s="41">
        <v>1.58</v>
      </c>
      <c r="Y24" s="41"/>
      <c r="Z24" s="41"/>
      <c r="AA24" s="41">
        <v>5.07</v>
      </c>
      <c r="AB24" s="41"/>
      <c r="AC24" s="41"/>
      <c r="AD24" s="41">
        <v>1.0900000000000001</v>
      </c>
    </row>
    <row r="25" spans="1:30" ht="30" x14ac:dyDescent="0.25">
      <c r="A25" s="37"/>
      <c r="B25" s="38" t="s">
        <v>28</v>
      </c>
      <c r="C25" s="45"/>
      <c r="D25" s="45"/>
      <c r="E25" s="40">
        <f>F25+I25+L25+O25+R25+U25+X25+AA25+AG25</f>
        <v>26.400000000000002</v>
      </c>
      <c r="F25" s="41">
        <v>0.6</v>
      </c>
      <c r="G25" s="41"/>
      <c r="H25" s="41"/>
      <c r="I25" s="41">
        <v>0.6</v>
      </c>
      <c r="J25" s="41"/>
      <c r="K25" s="41"/>
      <c r="L25" s="41">
        <v>3</v>
      </c>
      <c r="M25" s="41"/>
      <c r="N25" s="41"/>
      <c r="O25" s="41">
        <v>3.6</v>
      </c>
      <c r="P25" s="41"/>
      <c r="Q25" s="41"/>
      <c r="R25" s="41">
        <v>4.8</v>
      </c>
      <c r="S25" s="41"/>
      <c r="T25" s="41"/>
      <c r="U25" s="41">
        <v>3.6</v>
      </c>
      <c r="V25" s="41"/>
      <c r="W25" s="41"/>
      <c r="X25" s="41">
        <v>2.4</v>
      </c>
      <c r="Y25" s="41"/>
      <c r="Z25" s="41"/>
      <c r="AA25" s="41">
        <v>7.8</v>
      </c>
      <c r="AB25" s="41"/>
      <c r="AC25" s="41"/>
      <c r="AD25" s="41">
        <v>0</v>
      </c>
    </row>
    <row r="26" spans="1:30" x14ac:dyDescent="0.25">
      <c r="A26" s="37"/>
      <c r="B26" s="38" t="s">
        <v>29</v>
      </c>
      <c r="C26" s="45"/>
      <c r="D26" s="45"/>
      <c r="E26" s="40">
        <f>F26+I26+L26+O26+R26+U26+X26+AA26+AD26+AG26</f>
        <v>76.5</v>
      </c>
      <c r="F26" s="41">
        <v>3.2</v>
      </c>
      <c r="G26" s="41"/>
      <c r="H26" s="41"/>
      <c r="I26" s="41">
        <v>3.1</v>
      </c>
      <c r="J26" s="41"/>
      <c r="K26" s="41"/>
      <c r="L26" s="41">
        <v>6.1</v>
      </c>
      <c r="M26" s="41"/>
      <c r="N26" s="41"/>
      <c r="O26" s="41">
        <v>9</v>
      </c>
      <c r="P26" s="41"/>
      <c r="Q26" s="41"/>
      <c r="R26" s="41">
        <v>9</v>
      </c>
      <c r="S26" s="41"/>
      <c r="T26" s="41"/>
      <c r="U26" s="41">
        <v>9.9</v>
      </c>
      <c r="V26" s="41"/>
      <c r="W26" s="41"/>
      <c r="X26" s="41">
        <v>16.5</v>
      </c>
      <c r="Y26" s="41"/>
      <c r="Z26" s="41"/>
      <c r="AA26" s="41">
        <v>16.5</v>
      </c>
      <c r="AB26" s="41"/>
      <c r="AC26" s="41"/>
      <c r="AD26" s="41">
        <v>3.2</v>
      </c>
    </row>
    <row r="27" spans="1:30" x14ac:dyDescent="0.25">
      <c r="A27" s="47"/>
      <c r="B27" s="42" t="s">
        <v>30</v>
      </c>
      <c r="C27" s="39"/>
      <c r="D27" s="39"/>
      <c r="E27" s="40">
        <f>F27+I27+L27+O27+R27+U27+X27+AA27+AD27-0.01</f>
        <v>8.5400000000000009</v>
      </c>
      <c r="F27" s="41">
        <v>0.69</v>
      </c>
      <c r="G27" s="41"/>
      <c r="H27" s="41"/>
      <c r="I27" s="41">
        <v>1</v>
      </c>
      <c r="J27" s="41"/>
      <c r="K27" s="41"/>
      <c r="L27" s="41">
        <v>1.38</v>
      </c>
      <c r="M27" s="41"/>
      <c r="N27" s="41"/>
      <c r="O27" s="41">
        <v>0.71</v>
      </c>
      <c r="P27" s="41"/>
      <c r="Q27" s="41"/>
      <c r="R27" s="41">
        <v>0.67</v>
      </c>
      <c r="S27" s="41"/>
      <c r="T27" s="41"/>
      <c r="U27" s="41">
        <v>0.74</v>
      </c>
      <c r="V27" s="41"/>
      <c r="W27" s="41"/>
      <c r="X27" s="41"/>
      <c r="Y27" s="41"/>
      <c r="Z27" s="41"/>
      <c r="AA27" s="41">
        <v>1.86</v>
      </c>
      <c r="AB27" s="41"/>
      <c r="AC27" s="41"/>
      <c r="AD27" s="41">
        <v>1.5</v>
      </c>
    </row>
    <row r="28" spans="1:30" x14ac:dyDescent="0.25">
      <c r="A28" s="47"/>
      <c r="B28" s="48" t="s">
        <v>31</v>
      </c>
      <c r="C28" s="39"/>
      <c r="D28" s="39"/>
      <c r="E28" s="40">
        <f>AA28</f>
        <v>140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140</v>
      </c>
      <c r="AB28" s="41"/>
      <c r="AC28" s="41"/>
      <c r="AD28" s="41"/>
    </row>
    <row r="29" spans="1:30" x14ac:dyDescent="0.25">
      <c r="A29" s="47"/>
      <c r="B29" s="48" t="s">
        <v>32</v>
      </c>
      <c r="C29" s="39"/>
      <c r="D29" s="39"/>
      <c r="E29" s="40">
        <f>F29+I29+L29+O29+R29+U29+X29+AA29+AD29-0.01</f>
        <v>193.47</v>
      </c>
      <c r="F29" s="41">
        <v>7.64</v>
      </c>
      <c r="G29" s="41"/>
      <c r="H29" s="41"/>
      <c r="I29" s="41">
        <v>10.119999999999999</v>
      </c>
      <c r="J29" s="41"/>
      <c r="K29" s="41"/>
      <c r="L29" s="41">
        <v>19.809999999999999</v>
      </c>
      <c r="M29" s="41"/>
      <c r="N29" s="41"/>
      <c r="O29" s="41">
        <v>23.29</v>
      </c>
      <c r="P29" s="41"/>
      <c r="Q29" s="41"/>
      <c r="R29" s="41">
        <v>31.03</v>
      </c>
      <c r="S29" s="41"/>
      <c r="T29" s="41"/>
      <c r="U29" s="41">
        <v>23.62</v>
      </c>
      <c r="V29" s="41"/>
      <c r="W29" s="41"/>
      <c r="X29" s="41">
        <v>15.91</v>
      </c>
      <c r="Y29" s="41"/>
      <c r="Z29" s="41"/>
      <c r="AA29" s="41">
        <v>51.08</v>
      </c>
      <c r="AB29" s="41"/>
      <c r="AC29" s="41"/>
      <c r="AD29" s="41">
        <v>10.98</v>
      </c>
    </row>
    <row r="30" spans="1:30" x14ac:dyDescent="0.25">
      <c r="A30" s="49"/>
      <c r="B30" s="50" t="s">
        <v>33</v>
      </c>
      <c r="C30" s="51"/>
      <c r="D30" s="51"/>
      <c r="E30" s="52">
        <f t="shared" ref="E30:AD30" si="3">E12/E31*100</f>
        <v>99.376104184233398</v>
      </c>
      <c r="F30" s="52">
        <f>F12/F31*100</f>
        <v>99.679929239625835</v>
      </c>
      <c r="G30" s="52" t="e">
        <f t="shared" si="3"/>
        <v>#DIV/0!</v>
      </c>
      <c r="H30" s="52" t="e">
        <f t="shared" si="3"/>
        <v>#DIV/0!</v>
      </c>
      <c r="I30" s="52">
        <f t="shared" si="3"/>
        <v>99.627018079411826</v>
      </c>
      <c r="J30" s="52" t="e">
        <f t="shared" si="3"/>
        <v>#DIV/0!</v>
      </c>
      <c r="K30" s="52" t="e">
        <f t="shared" si="3"/>
        <v>#DIV/0!</v>
      </c>
      <c r="L30" s="52">
        <f t="shared" si="3"/>
        <v>99.373607710800854</v>
      </c>
      <c r="M30" s="52" t="e">
        <f t="shared" si="3"/>
        <v>#DIV/0!</v>
      </c>
      <c r="N30" s="52" t="e">
        <f t="shared" si="3"/>
        <v>#DIV/0!</v>
      </c>
      <c r="O30" s="52">
        <f t="shared" si="3"/>
        <v>99.473728616929264</v>
      </c>
      <c r="P30" s="52" t="e">
        <f t="shared" si="3"/>
        <v>#DIV/0!</v>
      </c>
      <c r="Q30" s="52" t="e">
        <f t="shared" si="3"/>
        <v>#DIV/0!</v>
      </c>
      <c r="R30" s="52">
        <f t="shared" si="3"/>
        <v>99.450278328798561</v>
      </c>
      <c r="S30" s="52">
        <f t="shared" si="3"/>
        <v>0</v>
      </c>
      <c r="T30" s="52" t="e">
        <f t="shared" si="3"/>
        <v>#DIV/0!</v>
      </c>
      <c r="U30" s="52">
        <f t="shared" si="3"/>
        <v>99.467426436636856</v>
      </c>
      <c r="V30" s="52" t="e">
        <f t="shared" si="3"/>
        <v>#DIV/0!</v>
      </c>
      <c r="W30" s="52" t="e">
        <f t="shared" si="3"/>
        <v>#DIV/0!</v>
      </c>
      <c r="X30" s="52">
        <f t="shared" si="3"/>
        <v>99.383805217011954</v>
      </c>
      <c r="Y30" s="52" t="e">
        <f t="shared" si="3"/>
        <v>#DIV/0!</v>
      </c>
      <c r="Z30" s="52" t="e">
        <f t="shared" si="3"/>
        <v>#DIV/0!</v>
      </c>
      <c r="AA30" s="52">
        <f t="shared" si="3"/>
        <v>99.306950017302313</v>
      </c>
      <c r="AB30" s="52" t="e">
        <f t="shared" si="3"/>
        <v>#DIV/0!</v>
      </c>
      <c r="AC30" s="52" t="e">
        <f t="shared" si="3"/>
        <v>#DIV/0!</v>
      </c>
      <c r="AD30" s="52">
        <f t="shared" si="3"/>
        <v>99.582740843632124</v>
      </c>
    </row>
    <row r="31" spans="1:30" x14ac:dyDescent="0.25">
      <c r="A31" s="18"/>
      <c r="B31" s="19" t="s">
        <v>34</v>
      </c>
      <c r="C31" s="20"/>
      <c r="D31" s="20"/>
      <c r="E31" s="21">
        <f>E32+E33+E37+E38+E34+E35+E36-0.01</f>
        <v>32507.03</v>
      </c>
      <c r="F31" s="21">
        <f>F32+F33+F37+F38</f>
        <v>1334.08</v>
      </c>
      <c r="G31" s="21">
        <f t="shared" ref="G31:AD31" si="4">G32+G33+G37+G38</f>
        <v>0</v>
      </c>
      <c r="H31" s="21">
        <f t="shared" si="4"/>
        <v>0</v>
      </c>
      <c r="I31" s="21">
        <f>I32+I33+I37+I38</f>
        <v>1860.68</v>
      </c>
      <c r="J31" s="21">
        <f t="shared" si="4"/>
        <v>0</v>
      </c>
      <c r="K31" s="21">
        <f t="shared" si="4"/>
        <v>0</v>
      </c>
      <c r="L31" s="21">
        <f t="shared" si="4"/>
        <v>3173.73</v>
      </c>
      <c r="M31" s="21">
        <f t="shared" si="4"/>
        <v>0</v>
      </c>
      <c r="N31" s="21">
        <f t="shared" si="4"/>
        <v>0</v>
      </c>
      <c r="O31" s="21">
        <f t="shared" si="4"/>
        <v>3792.7200000000003</v>
      </c>
      <c r="P31" s="21">
        <f t="shared" si="4"/>
        <v>0</v>
      </c>
      <c r="Q31" s="21">
        <f t="shared" si="4"/>
        <v>0</v>
      </c>
      <c r="R31" s="21">
        <f t="shared" si="4"/>
        <v>5046.1900000000005</v>
      </c>
      <c r="S31" s="21">
        <f t="shared" si="4"/>
        <v>3595.39</v>
      </c>
      <c r="T31" s="21">
        <f t="shared" si="4"/>
        <v>0</v>
      </c>
      <c r="U31" s="21">
        <f t="shared" si="4"/>
        <v>3811.6800000000003</v>
      </c>
      <c r="V31" s="21">
        <f t="shared" si="4"/>
        <v>0</v>
      </c>
      <c r="W31" s="21">
        <f t="shared" si="4"/>
        <v>0</v>
      </c>
      <c r="X31" s="21">
        <f t="shared" si="4"/>
        <v>2567.3700000000003</v>
      </c>
      <c r="Y31" s="21">
        <f t="shared" si="4"/>
        <v>0</v>
      </c>
      <c r="Z31" s="21">
        <f t="shared" si="4"/>
        <v>0</v>
      </c>
      <c r="AA31" s="21">
        <f t="shared" si="4"/>
        <v>8351.49</v>
      </c>
      <c r="AB31" s="21">
        <f t="shared" si="4"/>
        <v>0</v>
      </c>
      <c r="AC31" s="21">
        <f t="shared" si="4"/>
        <v>0</v>
      </c>
      <c r="AD31" s="21">
        <f t="shared" si="4"/>
        <v>1821.41</v>
      </c>
    </row>
    <row r="32" spans="1:30" ht="31.5" x14ac:dyDescent="0.25">
      <c r="A32" s="53" t="s">
        <v>35</v>
      </c>
      <c r="B32" s="23" t="s">
        <v>16</v>
      </c>
      <c r="C32" s="22"/>
      <c r="D32" s="22"/>
      <c r="E32" s="21">
        <f t="shared" ref="E32:E37" si="5">F32+I32+L32+O32+R32+U32+X32+AA32+AG32+AD32</f>
        <v>29244.510000000002</v>
      </c>
      <c r="F32" s="54">
        <v>1154.8</v>
      </c>
      <c r="G32" s="54"/>
      <c r="H32" s="54"/>
      <c r="I32" s="54">
        <v>1529.41</v>
      </c>
      <c r="J32" s="54"/>
      <c r="K32" s="54"/>
      <c r="L32" s="54">
        <v>2993.8</v>
      </c>
      <c r="M32" s="54"/>
      <c r="N32" s="54"/>
      <c r="O32" s="54">
        <v>3520.11</v>
      </c>
      <c r="P32" s="54"/>
      <c r="Q32" s="54"/>
      <c r="R32" s="54">
        <v>4690.3900000000003</v>
      </c>
      <c r="S32" s="54">
        <v>3569.65</v>
      </c>
      <c r="T32" s="54"/>
      <c r="U32" s="54">
        <v>3569.65</v>
      </c>
      <c r="V32" s="54"/>
      <c r="W32" s="54"/>
      <c r="X32" s="54">
        <v>2405.5700000000002</v>
      </c>
      <c r="Y32" s="54"/>
      <c r="Z32" s="54"/>
      <c r="AA32" s="54">
        <v>7721.34</v>
      </c>
      <c r="AB32" s="54"/>
      <c r="AC32" s="54"/>
      <c r="AD32" s="54">
        <v>1659.44</v>
      </c>
    </row>
    <row r="33" spans="1:30" ht="31.5" x14ac:dyDescent="0.25">
      <c r="A33" s="55"/>
      <c r="B33" s="26" t="s">
        <v>17</v>
      </c>
      <c r="C33" s="56"/>
      <c r="D33" s="56"/>
      <c r="E33" s="21">
        <f t="shared" si="5"/>
        <v>1438.03</v>
      </c>
      <c r="F33" s="57">
        <v>56.78</v>
      </c>
      <c r="G33" s="57"/>
      <c r="H33" s="57"/>
      <c r="I33" s="57">
        <v>75.209999999999994</v>
      </c>
      <c r="J33" s="57"/>
      <c r="K33" s="57"/>
      <c r="L33" s="57">
        <v>147.21</v>
      </c>
      <c r="M33" s="57"/>
      <c r="N33" s="57"/>
      <c r="O33" s="57">
        <v>173.09</v>
      </c>
      <c r="P33" s="57"/>
      <c r="Q33" s="57"/>
      <c r="R33" s="57">
        <v>230.64</v>
      </c>
      <c r="S33" s="57"/>
      <c r="T33" s="57"/>
      <c r="U33" s="57">
        <v>175.53</v>
      </c>
      <c r="V33" s="57"/>
      <c r="W33" s="57"/>
      <c r="X33" s="57">
        <v>118.29</v>
      </c>
      <c r="Y33" s="57"/>
      <c r="Z33" s="57"/>
      <c r="AA33" s="57">
        <v>379.68</v>
      </c>
      <c r="AB33" s="57"/>
      <c r="AC33" s="57"/>
      <c r="AD33" s="57">
        <v>81.599999999999994</v>
      </c>
    </row>
    <row r="34" spans="1:30" ht="31.5" x14ac:dyDescent="0.25">
      <c r="A34" s="18"/>
      <c r="B34" s="26" t="s">
        <v>18</v>
      </c>
      <c r="C34" s="20"/>
      <c r="D34" s="20"/>
      <c r="E34" s="21">
        <f t="shared" si="5"/>
        <v>73.389999999999986</v>
      </c>
      <c r="F34" s="57">
        <v>2.9</v>
      </c>
      <c r="G34" s="57"/>
      <c r="H34" s="57"/>
      <c r="I34" s="57">
        <v>3.84</v>
      </c>
      <c r="J34" s="57"/>
      <c r="K34" s="57"/>
      <c r="L34" s="57">
        <v>7.51</v>
      </c>
      <c r="M34" s="57"/>
      <c r="N34" s="57"/>
      <c r="O34" s="57">
        <v>8.83</v>
      </c>
      <c r="P34" s="57"/>
      <c r="Q34" s="57"/>
      <c r="R34" s="57">
        <v>11.77</v>
      </c>
      <c r="S34" s="57"/>
      <c r="T34" s="57"/>
      <c r="U34" s="57">
        <v>8.9600000000000009</v>
      </c>
      <c r="V34" s="57"/>
      <c r="W34" s="57"/>
      <c r="X34" s="57">
        <v>6.04</v>
      </c>
      <c r="Y34" s="57"/>
      <c r="Z34" s="57"/>
      <c r="AA34" s="57">
        <v>19.38</v>
      </c>
      <c r="AB34" s="57"/>
      <c r="AC34" s="57"/>
      <c r="AD34" s="57">
        <v>4.16</v>
      </c>
    </row>
    <row r="35" spans="1:30" x14ac:dyDescent="0.25">
      <c r="A35" s="18"/>
      <c r="B35" s="26" t="s">
        <v>19</v>
      </c>
      <c r="C35" s="20"/>
      <c r="D35" s="20"/>
      <c r="E35" s="21">
        <f t="shared" si="5"/>
        <v>340.35</v>
      </c>
      <c r="F35" s="57">
        <v>13.44</v>
      </c>
      <c r="G35" s="57"/>
      <c r="H35" s="57"/>
      <c r="I35" s="57">
        <v>17.8</v>
      </c>
      <c r="J35" s="57"/>
      <c r="K35" s="57"/>
      <c r="L35" s="57">
        <v>34.840000000000003</v>
      </c>
      <c r="M35" s="57"/>
      <c r="N35" s="57"/>
      <c r="O35" s="57">
        <v>40.97</v>
      </c>
      <c r="P35" s="57"/>
      <c r="Q35" s="57"/>
      <c r="R35" s="57">
        <v>54.59</v>
      </c>
      <c r="S35" s="57"/>
      <c r="T35" s="57"/>
      <c r="U35" s="57">
        <v>41.54</v>
      </c>
      <c r="V35" s="57"/>
      <c r="W35" s="57"/>
      <c r="X35" s="57">
        <v>28</v>
      </c>
      <c r="Y35" s="57"/>
      <c r="Z35" s="57"/>
      <c r="AA35" s="57">
        <v>89.86</v>
      </c>
      <c r="AB35" s="57"/>
      <c r="AC35" s="57"/>
      <c r="AD35" s="57">
        <v>19.309999999999999</v>
      </c>
    </row>
    <row r="36" spans="1:30" x14ac:dyDescent="0.25">
      <c r="A36" s="18"/>
      <c r="B36" s="26" t="s">
        <v>20</v>
      </c>
      <c r="C36" s="20"/>
      <c r="D36" s="20"/>
      <c r="E36" s="21">
        <f t="shared" si="5"/>
        <v>140.47999999999999</v>
      </c>
      <c r="F36" s="57">
        <v>5.55</v>
      </c>
      <c r="G36" s="57"/>
      <c r="H36" s="57"/>
      <c r="I36" s="57">
        <v>7.35</v>
      </c>
      <c r="J36" s="57"/>
      <c r="K36" s="57"/>
      <c r="L36" s="57">
        <v>14.38</v>
      </c>
      <c r="M36" s="57"/>
      <c r="N36" s="57"/>
      <c r="O36" s="57">
        <v>16.91</v>
      </c>
      <c r="P36" s="57"/>
      <c r="Q36" s="57"/>
      <c r="R36" s="57">
        <v>22.53</v>
      </c>
      <c r="S36" s="57"/>
      <c r="T36" s="57"/>
      <c r="U36" s="57">
        <v>17.149999999999999</v>
      </c>
      <c r="V36" s="57"/>
      <c r="W36" s="57"/>
      <c r="X36" s="57">
        <v>11.55</v>
      </c>
      <c r="Y36" s="57"/>
      <c r="Z36" s="57"/>
      <c r="AA36" s="57">
        <v>37.090000000000003</v>
      </c>
      <c r="AB36" s="57"/>
      <c r="AC36" s="57"/>
      <c r="AD36" s="57">
        <v>7.97</v>
      </c>
    </row>
    <row r="37" spans="1:30" ht="31.5" x14ac:dyDescent="0.25">
      <c r="A37" s="58"/>
      <c r="B37" s="29" t="s">
        <v>21</v>
      </c>
      <c r="C37" s="59"/>
      <c r="D37" s="59"/>
      <c r="E37" s="31">
        <f t="shared" si="5"/>
        <v>0</v>
      </c>
      <c r="F37" s="60"/>
      <c r="G37" s="110"/>
      <c r="H37" s="110"/>
      <c r="I37" s="60"/>
      <c r="J37" s="110"/>
      <c r="K37" s="110"/>
      <c r="L37" s="60"/>
      <c r="M37" s="110"/>
      <c r="N37" s="110"/>
      <c r="O37" s="60"/>
      <c r="P37" s="110"/>
      <c r="Q37" s="110"/>
      <c r="R37" s="60"/>
      <c r="S37" s="110"/>
      <c r="T37" s="110"/>
      <c r="U37" s="60"/>
      <c r="V37" s="110"/>
      <c r="W37" s="110"/>
      <c r="X37" s="60"/>
      <c r="Y37" s="110"/>
      <c r="Z37" s="110"/>
      <c r="AA37" s="60"/>
      <c r="AB37" s="110"/>
      <c r="AC37" s="110"/>
      <c r="AD37" s="60"/>
    </row>
    <row r="38" spans="1:30" x14ac:dyDescent="0.25">
      <c r="A38" s="61" t="s">
        <v>36</v>
      </c>
      <c r="B38" s="34" t="s">
        <v>22</v>
      </c>
      <c r="C38" s="62"/>
      <c r="D38" s="63"/>
      <c r="E38" s="36">
        <f>E39+E40+E41+E42+E43+E44+E46+E47+E45+E48</f>
        <v>1270.28</v>
      </c>
      <c r="F38" s="36">
        <f>F39+F40+F41+F42+F43+F44+F46+F47+F45</f>
        <v>122.5</v>
      </c>
      <c r="G38" s="36">
        <f t="shared" ref="G38:AD38" si="6">G39+G40+G41+G42+G43+G44+G46+G47+G45</f>
        <v>0</v>
      </c>
      <c r="H38" s="36">
        <f t="shared" si="6"/>
        <v>0</v>
      </c>
      <c r="I38" s="36">
        <f t="shared" si="6"/>
        <v>256.06</v>
      </c>
      <c r="J38" s="36">
        <f t="shared" si="6"/>
        <v>0</v>
      </c>
      <c r="K38" s="36">
        <f t="shared" si="6"/>
        <v>0</v>
      </c>
      <c r="L38" s="36">
        <f t="shared" si="6"/>
        <v>32.72</v>
      </c>
      <c r="M38" s="36">
        <f t="shared" si="6"/>
        <v>0</v>
      </c>
      <c r="N38" s="36">
        <f t="shared" si="6"/>
        <v>0</v>
      </c>
      <c r="O38" s="36">
        <f t="shared" si="6"/>
        <v>99.52</v>
      </c>
      <c r="P38" s="36">
        <f t="shared" si="6"/>
        <v>0</v>
      </c>
      <c r="Q38" s="36">
        <f t="shared" si="6"/>
        <v>0</v>
      </c>
      <c r="R38" s="36">
        <f t="shared" si="6"/>
        <v>125.16</v>
      </c>
      <c r="S38" s="36">
        <f t="shared" si="6"/>
        <v>25.74</v>
      </c>
      <c r="T38" s="36">
        <f t="shared" si="6"/>
        <v>0</v>
      </c>
      <c r="U38" s="36">
        <f t="shared" si="6"/>
        <v>66.5</v>
      </c>
      <c r="V38" s="36">
        <f t="shared" si="6"/>
        <v>0</v>
      </c>
      <c r="W38" s="36">
        <f t="shared" si="6"/>
        <v>0</v>
      </c>
      <c r="X38" s="36">
        <f t="shared" si="6"/>
        <v>43.51</v>
      </c>
      <c r="Y38" s="36">
        <f t="shared" si="6"/>
        <v>0</v>
      </c>
      <c r="Z38" s="36">
        <f t="shared" si="6"/>
        <v>0</v>
      </c>
      <c r="AA38" s="115">
        <f t="shared" si="6"/>
        <v>250.47</v>
      </c>
      <c r="AB38" s="115">
        <f t="shared" si="6"/>
        <v>0</v>
      </c>
      <c r="AC38" s="115">
        <f t="shared" si="6"/>
        <v>0</v>
      </c>
      <c r="AD38" s="115">
        <f t="shared" si="6"/>
        <v>80.370000000000019</v>
      </c>
    </row>
    <row r="39" spans="1:30" ht="30" x14ac:dyDescent="0.25">
      <c r="A39" s="37"/>
      <c r="B39" s="38" t="s">
        <v>23</v>
      </c>
      <c r="C39" s="64"/>
      <c r="D39" s="64"/>
      <c r="E39" s="40">
        <f t="shared" ref="E39:E44" si="7">F39+I39+L39+O39+R39+U39+X39+AA39+AG39+AD39</f>
        <v>358.08000000000004</v>
      </c>
      <c r="F39" s="41">
        <v>109.42</v>
      </c>
      <c r="G39" s="41"/>
      <c r="H39" s="41"/>
      <c r="I39" s="41"/>
      <c r="J39" s="41"/>
      <c r="K39" s="41"/>
      <c r="L39" s="41"/>
      <c r="M39" s="41"/>
      <c r="N39" s="41"/>
      <c r="O39" s="41">
        <v>60.06</v>
      </c>
      <c r="P39" s="41"/>
      <c r="Q39" s="41"/>
      <c r="R39" s="41">
        <v>75.84</v>
      </c>
      <c r="S39" s="41">
        <v>25.74</v>
      </c>
      <c r="T39" s="41"/>
      <c r="U39" s="41">
        <v>25.74</v>
      </c>
      <c r="V39" s="41"/>
      <c r="W39" s="41"/>
      <c r="X39" s="41">
        <v>6.74</v>
      </c>
      <c r="Y39" s="41"/>
      <c r="Z39" s="41"/>
      <c r="AA39" s="41">
        <v>16.940000000000001</v>
      </c>
      <c r="AB39" s="41"/>
      <c r="AC39" s="41"/>
      <c r="AD39" s="41">
        <v>63.34</v>
      </c>
    </row>
    <row r="40" spans="1:30" ht="30" x14ac:dyDescent="0.25">
      <c r="A40" s="37"/>
      <c r="B40" s="42" t="s">
        <v>24</v>
      </c>
      <c r="C40" s="64"/>
      <c r="D40" s="64"/>
      <c r="E40" s="40">
        <f>F40+I40+L40+O40+R40+U40+X40+AA40+AG40+AD40+0.01</f>
        <v>179.97</v>
      </c>
      <c r="F40" s="41">
        <v>7.11</v>
      </c>
      <c r="G40" s="41"/>
      <c r="H40" s="41"/>
      <c r="I40" s="41">
        <v>9.41</v>
      </c>
      <c r="J40" s="41"/>
      <c r="K40" s="41"/>
      <c r="L40" s="41">
        <v>18.420000000000002</v>
      </c>
      <c r="M40" s="41"/>
      <c r="N40" s="41"/>
      <c r="O40" s="41">
        <v>21.66</v>
      </c>
      <c r="P40" s="41"/>
      <c r="Q40" s="41"/>
      <c r="R40" s="41">
        <v>28.86</v>
      </c>
      <c r="S40" s="41"/>
      <c r="T40" s="41"/>
      <c r="U40" s="41">
        <v>21.97</v>
      </c>
      <c r="V40" s="41"/>
      <c r="W40" s="41"/>
      <c r="X40" s="41">
        <v>14.8</v>
      </c>
      <c r="Y40" s="41"/>
      <c r="Z40" s="41"/>
      <c r="AA40" s="41">
        <v>47.52</v>
      </c>
      <c r="AB40" s="41"/>
      <c r="AC40" s="41"/>
      <c r="AD40" s="41">
        <v>10.210000000000001</v>
      </c>
    </row>
    <row r="41" spans="1:30" x14ac:dyDescent="0.25">
      <c r="A41" s="37"/>
      <c r="B41" s="42" t="s">
        <v>25</v>
      </c>
      <c r="C41" s="64"/>
      <c r="D41" s="64"/>
      <c r="E41" s="40">
        <f t="shared" si="7"/>
        <v>18.12</v>
      </c>
      <c r="F41" s="41">
        <v>0.72</v>
      </c>
      <c r="G41" s="41"/>
      <c r="H41" s="41"/>
      <c r="I41" s="41">
        <v>0.95</v>
      </c>
      <c r="J41" s="41"/>
      <c r="K41" s="41"/>
      <c r="L41" s="41">
        <v>1.85</v>
      </c>
      <c r="M41" s="41"/>
      <c r="N41" s="41"/>
      <c r="O41" s="41">
        <v>2.1800000000000002</v>
      </c>
      <c r="P41" s="41"/>
      <c r="Q41" s="41"/>
      <c r="R41" s="41">
        <v>2.91</v>
      </c>
      <c r="S41" s="41"/>
      <c r="T41" s="41"/>
      <c r="U41" s="41">
        <v>2.21</v>
      </c>
      <c r="V41" s="41"/>
      <c r="W41" s="41"/>
      <c r="X41" s="41">
        <v>1.49</v>
      </c>
      <c r="Y41" s="41"/>
      <c r="Z41" s="41"/>
      <c r="AA41" s="41">
        <v>4.78</v>
      </c>
      <c r="AB41" s="41"/>
      <c r="AC41" s="41"/>
      <c r="AD41" s="41">
        <v>1.03</v>
      </c>
    </row>
    <row r="42" spans="1:30" x14ac:dyDescent="0.25">
      <c r="A42" s="37"/>
      <c r="B42" s="43" t="s">
        <v>26</v>
      </c>
      <c r="C42" s="64"/>
      <c r="D42" s="64"/>
      <c r="E42" s="40">
        <f t="shared" si="7"/>
        <v>240</v>
      </c>
      <c r="F42" s="41"/>
      <c r="G42" s="41"/>
      <c r="H42" s="41"/>
      <c r="I42" s="41">
        <v>240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x14ac:dyDescent="0.25">
      <c r="A43" s="44"/>
      <c r="B43" s="38" t="s">
        <v>27</v>
      </c>
      <c r="C43" s="47"/>
      <c r="D43" s="47"/>
      <c r="E43" s="40">
        <f t="shared" si="7"/>
        <v>19.2</v>
      </c>
      <c r="F43" s="46">
        <v>0.76</v>
      </c>
      <c r="G43" s="46"/>
      <c r="H43" s="46"/>
      <c r="I43" s="46">
        <v>1</v>
      </c>
      <c r="J43" s="46"/>
      <c r="K43" s="46"/>
      <c r="L43" s="46">
        <v>1.97</v>
      </c>
      <c r="M43" s="113"/>
      <c r="N43" s="113"/>
      <c r="O43" s="41">
        <v>2.31</v>
      </c>
      <c r="P43" s="41"/>
      <c r="Q43" s="41"/>
      <c r="R43" s="41">
        <v>3.08</v>
      </c>
      <c r="S43" s="41"/>
      <c r="T43" s="41"/>
      <c r="U43" s="41">
        <v>2.34</v>
      </c>
      <c r="V43" s="41"/>
      <c r="W43" s="41"/>
      <c r="X43" s="41">
        <v>1.58</v>
      </c>
      <c r="Y43" s="41"/>
      <c r="Z43" s="41"/>
      <c r="AA43" s="41">
        <v>5.07</v>
      </c>
      <c r="AB43" s="41"/>
      <c r="AC43" s="41"/>
      <c r="AD43" s="41">
        <v>1.0900000000000001</v>
      </c>
    </row>
    <row r="44" spans="1:30" ht="30" x14ac:dyDescent="0.25">
      <c r="A44" s="37"/>
      <c r="B44" s="38" t="s">
        <v>28</v>
      </c>
      <c r="C44" s="47"/>
      <c r="D44" s="47"/>
      <c r="E44" s="40">
        <f t="shared" si="7"/>
        <v>26.400000000000002</v>
      </c>
      <c r="F44" s="41">
        <v>0.6</v>
      </c>
      <c r="G44" s="41"/>
      <c r="H44" s="41"/>
      <c r="I44" s="41">
        <v>0.6</v>
      </c>
      <c r="J44" s="41"/>
      <c r="K44" s="41"/>
      <c r="L44" s="41">
        <v>3</v>
      </c>
      <c r="M44" s="41"/>
      <c r="N44" s="41"/>
      <c r="O44" s="41">
        <v>3.6</v>
      </c>
      <c r="P44" s="41"/>
      <c r="Q44" s="41"/>
      <c r="R44" s="41">
        <v>4.8</v>
      </c>
      <c r="S44" s="41"/>
      <c r="T44" s="41"/>
      <c r="U44" s="41">
        <v>3.6</v>
      </c>
      <c r="V44" s="41"/>
      <c r="W44" s="41"/>
      <c r="X44" s="41">
        <v>2.4</v>
      </c>
      <c r="Y44" s="41"/>
      <c r="Z44" s="41"/>
      <c r="AA44" s="41">
        <v>7.8</v>
      </c>
      <c r="AB44" s="41"/>
      <c r="AC44" s="41"/>
      <c r="AD44" s="41">
        <v>0</v>
      </c>
    </row>
    <row r="45" spans="1:30" x14ac:dyDescent="0.25">
      <c r="A45" s="37"/>
      <c r="B45" s="38" t="s">
        <v>29</v>
      </c>
      <c r="C45" s="47"/>
      <c r="D45" s="47"/>
      <c r="E45" s="40">
        <f>F45+I45+L45+O45+R45+U45+X45+AA45+AD45+AG45</f>
        <v>76.5</v>
      </c>
      <c r="F45" s="41">
        <v>3.2</v>
      </c>
      <c r="G45" s="41"/>
      <c r="H45" s="41"/>
      <c r="I45" s="41">
        <v>3.1</v>
      </c>
      <c r="J45" s="41"/>
      <c r="K45" s="41"/>
      <c r="L45" s="41">
        <v>6.1</v>
      </c>
      <c r="M45" s="41"/>
      <c r="N45" s="41"/>
      <c r="O45" s="41">
        <v>9</v>
      </c>
      <c r="P45" s="41"/>
      <c r="Q45" s="41"/>
      <c r="R45" s="41">
        <v>9</v>
      </c>
      <c r="S45" s="41"/>
      <c r="T45" s="41"/>
      <c r="U45" s="41">
        <v>9.9</v>
      </c>
      <c r="V45" s="41"/>
      <c r="W45" s="41"/>
      <c r="X45" s="41">
        <v>16.5</v>
      </c>
      <c r="Y45" s="41"/>
      <c r="Z45" s="41"/>
      <c r="AA45" s="41">
        <v>16.5</v>
      </c>
      <c r="AB45" s="41"/>
      <c r="AC45" s="41"/>
      <c r="AD45" s="41">
        <v>3.2</v>
      </c>
    </row>
    <row r="46" spans="1:30" x14ac:dyDescent="0.25">
      <c r="A46" s="37"/>
      <c r="B46" s="42" t="s">
        <v>30</v>
      </c>
      <c r="C46" s="64"/>
      <c r="D46" s="64"/>
      <c r="E46" s="40">
        <f>F46+I46+L46+O46+R46+U46+X46+AA46+AG46+AD46-0.01</f>
        <v>8.5400000000000009</v>
      </c>
      <c r="F46" s="41">
        <v>0.69</v>
      </c>
      <c r="G46" s="41"/>
      <c r="H46" s="41"/>
      <c r="I46" s="41">
        <v>1</v>
      </c>
      <c r="J46" s="41"/>
      <c r="K46" s="41"/>
      <c r="L46" s="41">
        <v>1.38</v>
      </c>
      <c r="M46" s="41"/>
      <c r="N46" s="41"/>
      <c r="O46" s="41">
        <v>0.71</v>
      </c>
      <c r="P46" s="41"/>
      <c r="Q46" s="41"/>
      <c r="R46" s="41">
        <v>0.67</v>
      </c>
      <c r="S46" s="41"/>
      <c r="T46" s="41"/>
      <c r="U46" s="41">
        <v>0.74</v>
      </c>
      <c r="V46" s="41"/>
      <c r="W46" s="41"/>
      <c r="X46" s="41"/>
      <c r="Y46" s="41"/>
      <c r="Z46" s="41"/>
      <c r="AA46" s="41">
        <v>1.86</v>
      </c>
      <c r="AB46" s="41"/>
      <c r="AC46" s="41"/>
      <c r="AD46" s="41">
        <v>1.5</v>
      </c>
    </row>
    <row r="47" spans="1:30" x14ac:dyDescent="0.25">
      <c r="A47" s="47"/>
      <c r="B47" s="48" t="s">
        <v>31</v>
      </c>
      <c r="C47" s="64"/>
      <c r="D47" s="64"/>
      <c r="E47" s="40">
        <f>AA47</f>
        <v>150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150</v>
      </c>
      <c r="AB47" s="41"/>
      <c r="AC47" s="41"/>
      <c r="AD47" s="41"/>
    </row>
    <row r="48" spans="1:30" x14ac:dyDescent="0.25">
      <c r="A48" s="47"/>
      <c r="B48" s="48" t="s">
        <v>32</v>
      </c>
      <c r="C48" s="64"/>
      <c r="D48" s="64"/>
      <c r="E48" s="40">
        <f>F48+I48+L48+O48+R48+U48+X48+AA48+AD48-0.01</f>
        <v>193.47</v>
      </c>
      <c r="F48" s="41">
        <v>7.64</v>
      </c>
      <c r="G48" s="41"/>
      <c r="H48" s="41"/>
      <c r="I48" s="41">
        <v>10.119999999999999</v>
      </c>
      <c r="J48" s="41"/>
      <c r="K48" s="41"/>
      <c r="L48" s="41">
        <v>19.809999999999999</v>
      </c>
      <c r="M48" s="41"/>
      <c r="N48" s="41"/>
      <c r="O48" s="41">
        <v>23.29</v>
      </c>
      <c r="P48" s="41"/>
      <c r="Q48" s="41"/>
      <c r="R48" s="41">
        <v>31.03</v>
      </c>
      <c r="S48" s="41"/>
      <c r="T48" s="41"/>
      <c r="U48" s="41">
        <v>23.62</v>
      </c>
      <c r="V48" s="41"/>
      <c r="W48" s="41"/>
      <c r="X48" s="41">
        <v>15.91</v>
      </c>
      <c r="Y48" s="41"/>
      <c r="Z48" s="41"/>
      <c r="AA48" s="41">
        <v>51.08</v>
      </c>
      <c r="AB48" s="41"/>
      <c r="AC48" s="41"/>
      <c r="AD48" s="41">
        <v>10.98</v>
      </c>
    </row>
    <row r="49" spans="1:30" x14ac:dyDescent="0.25">
      <c r="A49" s="65"/>
      <c r="B49" s="66" t="s">
        <v>37</v>
      </c>
      <c r="C49" s="67"/>
      <c r="D49" s="67"/>
      <c r="E49" s="68">
        <f>E50+E96+E115+E116+E117+E118+E119+1.62</f>
        <v>32477.899999999994</v>
      </c>
      <c r="F49" s="68">
        <f t="shared" ref="F49:AD49" si="8">F50+F96+F115+F116+F117+F118+F119</f>
        <v>1084.2800000000002</v>
      </c>
      <c r="G49" s="57">
        <f t="shared" si="8"/>
        <v>0</v>
      </c>
      <c r="H49" s="57">
        <f t="shared" si="8"/>
        <v>0</v>
      </c>
      <c r="I49" s="68">
        <f t="shared" si="8"/>
        <v>1379.1699999999998</v>
      </c>
      <c r="J49" s="68">
        <f t="shared" si="8"/>
        <v>0</v>
      </c>
      <c r="K49" s="68">
        <f t="shared" si="8"/>
        <v>0</v>
      </c>
      <c r="L49" s="68">
        <f t="shared" si="8"/>
        <v>3662.11</v>
      </c>
      <c r="M49" s="68">
        <f t="shared" si="8"/>
        <v>0</v>
      </c>
      <c r="N49" s="68">
        <f t="shared" si="8"/>
        <v>0</v>
      </c>
      <c r="O49" s="68">
        <f t="shared" si="8"/>
        <v>5300.9800000000005</v>
      </c>
      <c r="P49" s="68">
        <f t="shared" si="8"/>
        <v>0</v>
      </c>
      <c r="Q49" s="68">
        <f t="shared" si="8"/>
        <v>0</v>
      </c>
      <c r="R49" s="68">
        <f t="shared" si="8"/>
        <v>4930.6200000000008</v>
      </c>
      <c r="S49" s="68">
        <f t="shared" si="8"/>
        <v>0</v>
      </c>
      <c r="T49" s="68">
        <f t="shared" si="8"/>
        <v>0</v>
      </c>
      <c r="U49" s="68">
        <f t="shared" si="8"/>
        <v>3908.0800000000004</v>
      </c>
      <c r="V49" s="68">
        <f t="shared" si="8"/>
        <v>0</v>
      </c>
      <c r="W49" s="68">
        <f t="shared" si="8"/>
        <v>0</v>
      </c>
      <c r="X49" s="68">
        <f t="shared" si="8"/>
        <v>2763.1000000000004</v>
      </c>
      <c r="Y49" s="68">
        <f t="shared" si="8"/>
        <v>0</v>
      </c>
      <c r="Z49" s="68">
        <f t="shared" si="8"/>
        <v>0</v>
      </c>
      <c r="AA49" s="68">
        <f t="shared" si="8"/>
        <v>7354.8099999999995</v>
      </c>
      <c r="AB49" s="68">
        <f t="shared" si="8"/>
        <v>0</v>
      </c>
      <c r="AC49" s="68">
        <f t="shared" si="8"/>
        <v>0</v>
      </c>
      <c r="AD49" s="68">
        <f t="shared" si="8"/>
        <v>2093.2199999999998</v>
      </c>
    </row>
    <row r="50" spans="1:30" ht="20.25" x14ac:dyDescent="0.25">
      <c r="A50" s="65"/>
      <c r="B50" s="69" t="s">
        <v>38</v>
      </c>
      <c r="C50" s="67"/>
      <c r="D50" s="67"/>
      <c r="E50" s="68">
        <f>E51+E52+E53+E54+E55+E56+E71+E88+0.01</f>
        <v>23208.279999999995</v>
      </c>
      <c r="F50" s="68">
        <f>F51+F52+F53+F54+F55+F56+F71+F88</f>
        <v>718.38</v>
      </c>
      <c r="G50" s="57">
        <f t="shared" ref="G50:AD50" si="9">G51+G52+G53+G54+G55+G56+G71+G88</f>
        <v>0</v>
      </c>
      <c r="H50" s="57">
        <f t="shared" si="9"/>
        <v>0</v>
      </c>
      <c r="I50" s="68">
        <f t="shared" si="9"/>
        <v>894.45999999999992</v>
      </c>
      <c r="J50" s="68">
        <f t="shared" si="9"/>
        <v>0</v>
      </c>
      <c r="K50" s="68">
        <f t="shared" si="9"/>
        <v>0</v>
      </c>
      <c r="L50" s="68">
        <f t="shared" si="9"/>
        <v>2713.3099999999995</v>
      </c>
      <c r="M50" s="68">
        <f t="shared" si="9"/>
        <v>0</v>
      </c>
      <c r="N50" s="68">
        <f t="shared" si="9"/>
        <v>0</v>
      </c>
      <c r="O50" s="68">
        <f t="shared" si="9"/>
        <v>4185.3900000000003</v>
      </c>
      <c r="P50" s="68">
        <f t="shared" si="9"/>
        <v>0</v>
      </c>
      <c r="Q50" s="68">
        <f t="shared" si="9"/>
        <v>0</v>
      </c>
      <c r="R50" s="68">
        <f t="shared" si="9"/>
        <v>3444.1600000000003</v>
      </c>
      <c r="S50" s="68">
        <f t="shared" si="9"/>
        <v>0</v>
      </c>
      <c r="T50" s="68">
        <f t="shared" si="9"/>
        <v>0</v>
      </c>
      <c r="U50" s="68">
        <f t="shared" si="9"/>
        <v>2776.82</v>
      </c>
      <c r="V50" s="68">
        <f t="shared" si="9"/>
        <v>0</v>
      </c>
      <c r="W50" s="68">
        <f t="shared" si="9"/>
        <v>0</v>
      </c>
      <c r="X50" s="68">
        <f t="shared" si="9"/>
        <v>2000.73</v>
      </c>
      <c r="Y50" s="68">
        <f t="shared" si="9"/>
        <v>0</v>
      </c>
      <c r="Z50" s="68">
        <f t="shared" si="9"/>
        <v>0</v>
      </c>
      <c r="AA50" s="68">
        <f t="shared" si="9"/>
        <v>4907.78</v>
      </c>
      <c r="AB50" s="68">
        <f t="shared" si="9"/>
        <v>0</v>
      </c>
      <c r="AC50" s="68">
        <f t="shared" si="9"/>
        <v>0</v>
      </c>
      <c r="AD50" s="68">
        <f t="shared" si="9"/>
        <v>1567.3500000000001</v>
      </c>
    </row>
    <row r="51" spans="1:30" x14ac:dyDescent="0.25">
      <c r="A51" s="70">
        <v>1</v>
      </c>
      <c r="B51" s="71" t="s">
        <v>39</v>
      </c>
      <c r="C51" s="64">
        <v>273.04000000000002</v>
      </c>
      <c r="D51" s="72"/>
      <c r="E51" s="72">
        <f>F51+I51+L51+O51+R51+U51+X51+AA51+AG51+AD51</f>
        <v>4561.42</v>
      </c>
      <c r="F51" s="47">
        <v>180.12</v>
      </c>
      <c r="G51" s="111"/>
      <c r="H51" s="111"/>
      <c r="I51" s="47">
        <v>238.55</v>
      </c>
      <c r="J51" s="111"/>
      <c r="K51" s="111"/>
      <c r="L51" s="47">
        <v>466.96</v>
      </c>
      <c r="M51" s="111"/>
      <c r="N51" s="111"/>
      <c r="O51" s="47">
        <v>549.04999999999995</v>
      </c>
      <c r="P51" s="111"/>
      <c r="Q51" s="111"/>
      <c r="R51" s="47">
        <v>731.58</v>
      </c>
      <c r="S51" s="111"/>
      <c r="T51" s="111"/>
      <c r="U51" s="47">
        <v>556.78</v>
      </c>
      <c r="V51" s="111"/>
      <c r="W51" s="111"/>
      <c r="X51" s="47">
        <v>375.21</v>
      </c>
      <c r="Y51" s="111"/>
      <c r="Z51" s="111"/>
      <c r="AA51" s="47">
        <v>1204.3399999999999</v>
      </c>
      <c r="AB51" s="111"/>
      <c r="AC51" s="111"/>
      <c r="AD51" s="47">
        <v>258.83</v>
      </c>
    </row>
    <row r="52" spans="1:30" x14ac:dyDescent="0.25">
      <c r="A52" s="70"/>
      <c r="B52" s="71"/>
      <c r="C52" s="73">
        <v>273.04000000000002</v>
      </c>
      <c r="D52" s="74">
        <v>0.77</v>
      </c>
      <c r="E52" s="72"/>
      <c r="F52" s="47"/>
      <c r="G52" s="111"/>
      <c r="H52" s="111"/>
      <c r="I52" s="47"/>
      <c r="J52" s="111"/>
      <c r="K52" s="111"/>
      <c r="L52" s="47"/>
      <c r="M52" s="111"/>
      <c r="N52" s="111"/>
      <c r="O52" s="47"/>
      <c r="P52" s="111"/>
      <c r="Q52" s="111"/>
      <c r="R52" s="47"/>
      <c r="S52" s="111"/>
      <c r="T52" s="111"/>
      <c r="U52" s="47"/>
      <c r="V52" s="111"/>
      <c r="W52" s="111"/>
      <c r="X52" s="47"/>
      <c r="Y52" s="111"/>
      <c r="Z52" s="111"/>
      <c r="AA52" s="47"/>
      <c r="AB52" s="111"/>
      <c r="AC52" s="111"/>
      <c r="AD52" s="47"/>
    </row>
    <row r="53" spans="1:30" x14ac:dyDescent="0.25">
      <c r="A53" s="70">
        <v>2</v>
      </c>
      <c r="B53" s="75" t="s">
        <v>40</v>
      </c>
      <c r="C53" s="74" t="s">
        <v>41</v>
      </c>
      <c r="D53" s="47"/>
      <c r="E53" s="72">
        <f>F53+I53+L53+O53+R53+U53+X53+AA53+AG53+AD53-0.01</f>
        <v>7153.04</v>
      </c>
      <c r="F53" s="47">
        <v>282.45999999999998</v>
      </c>
      <c r="G53" s="47"/>
      <c r="H53" s="47"/>
      <c r="I53" s="47">
        <v>374.08</v>
      </c>
      <c r="J53" s="47"/>
      <c r="K53" s="47"/>
      <c r="L53" s="47">
        <v>732.27</v>
      </c>
      <c r="M53" s="47"/>
      <c r="N53" s="47"/>
      <c r="O53" s="47">
        <v>861</v>
      </c>
      <c r="P53" s="47"/>
      <c r="Q53" s="47"/>
      <c r="R53" s="47">
        <v>1147.24</v>
      </c>
      <c r="S53" s="47"/>
      <c r="T53" s="47"/>
      <c r="U53" s="47">
        <v>873.12</v>
      </c>
      <c r="V53" s="47"/>
      <c r="W53" s="47"/>
      <c r="X53" s="47">
        <v>588.39</v>
      </c>
      <c r="Y53" s="47"/>
      <c r="Z53" s="47"/>
      <c r="AA53" s="47">
        <v>1888.6</v>
      </c>
      <c r="AB53" s="47"/>
      <c r="AC53" s="47"/>
      <c r="AD53" s="47">
        <v>405.89</v>
      </c>
    </row>
    <row r="54" spans="1:30" x14ac:dyDescent="0.25">
      <c r="A54" s="70">
        <v>3</v>
      </c>
      <c r="B54" s="75" t="s">
        <v>42</v>
      </c>
      <c r="C54" s="74">
        <v>0.20200000000000001</v>
      </c>
      <c r="D54" s="72"/>
      <c r="E54" s="72">
        <f>F54+I54+L54+O54+R54+U54+X54+AA54+AG54+AD54+0.02</f>
        <v>1581.0200000000002</v>
      </c>
      <c r="F54" s="47">
        <v>62.43</v>
      </c>
      <c r="G54" s="111"/>
      <c r="H54" s="111"/>
      <c r="I54" s="47">
        <v>82.68</v>
      </c>
      <c r="J54" s="111"/>
      <c r="K54" s="111"/>
      <c r="L54" s="47">
        <v>161.85</v>
      </c>
      <c r="M54" s="111"/>
      <c r="N54" s="111"/>
      <c r="O54" s="47">
        <v>190.3</v>
      </c>
      <c r="P54" s="111"/>
      <c r="Q54" s="111"/>
      <c r="R54" s="47">
        <v>253.57</v>
      </c>
      <c r="S54" s="111"/>
      <c r="T54" s="111"/>
      <c r="U54" s="47">
        <v>192.98</v>
      </c>
      <c r="V54" s="111"/>
      <c r="W54" s="111"/>
      <c r="X54" s="47">
        <v>130.05000000000001</v>
      </c>
      <c r="Y54" s="111"/>
      <c r="Z54" s="111"/>
      <c r="AA54" s="47">
        <v>417.43</v>
      </c>
      <c r="AB54" s="111"/>
      <c r="AC54" s="111"/>
      <c r="AD54" s="47">
        <v>89.71</v>
      </c>
    </row>
    <row r="55" spans="1:30" ht="47.25" x14ac:dyDescent="0.25">
      <c r="A55" s="70">
        <v>4</v>
      </c>
      <c r="B55" s="75" t="s">
        <v>43</v>
      </c>
      <c r="C55" s="72"/>
      <c r="D55" s="72"/>
      <c r="E55" s="72">
        <f>F55+I55+L55+O55+R55+U55+X55+AA55+AG55+AD55</f>
        <v>883.68</v>
      </c>
      <c r="F55" s="47">
        <v>34.9</v>
      </c>
      <c r="G55" s="111"/>
      <c r="H55" s="111"/>
      <c r="I55" s="47">
        <v>46.21</v>
      </c>
      <c r="J55" s="47"/>
      <c r="K55" s="47"/>
      <c r="L55" s="47">
        <v>90.46</v>
      </c>
      <c r="M55" s="47"/>
      <c r="N55" s="47"/>
      <c r="O55" s="47">
        <v>106.37</v>
      </c>
      <c r="P55" s="47"/>
      <c r="Q55" s="47"/>
      <c r="R55" s="47">
        <v>141.72999999999999</v>
      </c>
      <c r="S55" s="47"/>
      <c r="T55" s="47"/>
      <c r="U55" s="47">
        <v>107.86</v>
      </c>
      <c r="V55" s="47"/>
      <c r="W55" s="47"/>
      <c r="X55" s="47">
        <v>72.69</v>
      </c>
      <c r="Y55" s="47"/>
      <c r="Z55" s="47"/>
      <c r="AA55" s="47">
        <v>233.32</v>
      </c>
      <c r="AB55" s="47"/>
      <c r="AC55" s="47"/>
      <c r="AD55" s="47">
        <v>50.14</v>
      </c>
    </row>
    <row r="56" spans="1:30" x14ac:dyDescent="0.25">
      <c r="A56" s="76">
        <v>5</v>
      </c>
      <c r="B56" s="77" t="s">
        <v>44</v>
      </c>
      <c r="C56" s="78"/>
      <c r="D56" s="79"/>
      <c r="E56" s="80">
        <f>E57+E58+E59+E60+E61+E62+E63+E70+E64+E65+E66+E67+E68+E69-0.11</f>
        <v>7227.09</v>
      </c>
      <c r="F56" s="80">
        <f>F57+F58+F59+F60+F61+F70+F62+F63+F64+F65+F66+F67+F68+F69</f>
        <v>44.53</v>
      </c>
      <c r="G56" s="80">
        <f t="shared" ref="G56:Q56" si="10">G57+G58+G59+G60+G61+G70+G62+G63</f>
        <v>0</v>
      </c>
      <c r="H56" s="80">
        <f t="shared" si="10"/>
        <v>0</v>
      </c>
      <c r="I56" s="80">
        <f>I57+I58+I59+I60+I61+I70+I62+I63+I64+I65+I66+I67+I68+I69</f>
        <v>29.17</v>
      </c>
      <c r="J56" s="80">
        <f t="shared" si="10"/>
        <v>0</v>
      </c>
      <c r="K56" s="80">
        <f t="shared" si="10"/>
        <v>0</v>
      </c>
      <c r="L56" s="80">
        <f>L57+L58+L59+L60+L61+L70+L62+L63+L64+L65+L66+L67+L68+L69</f>
        <v>1100.6199999999999</v>
      </c>
      <c r="M56" s="80">
        <f t="shared" si="10"/>
        <v>0</v>
      </c>
      <c r="N56" s="80">
        <f t="shared" si="10"/>
        <v>0</v>
      </c>
      <c r="O56" s="80">
        <f>O57+O58+O59+O60+O61+O70+O62+O63+O64+O65+O66+O67+O68+O69</f>
        <v>2278.8000000000002</v>
      </c>
      <c r="P56" s="80">
        <f t="shared" si="10"/>
        <v>0</v>
      </c>
      <c r="Q56" s="80">
        <f t="shared" si="10"/>
        <v>0</v>
      </c>
      <c r="R56" s="80">
        <f>R57+R58+R59+R60+R61+R70+R62+R63+R64+R65+R66+R67+R68+R69</f>
        <v>879.02</v>
      </c>
      <c r="S56" s="80">
        <f t="shared" ref="S56:AC56" si="11">S57+S58+S59+S60+S61+S70+S62+S63</f>
        <v>0</v>
      </c>
      <c r="T56" s="80">
        <f t="shared" si="11"/>
        <v>0</v>
      </c>
      <c r="U56" s="80">
        <f>U57+U58+U59+U60+U61+U70+U62+U63+U64+U65+U66+U67+U68+U69</f>
        <v>853.93</v>
      </c>
      <c r="V56" s="80">
        <f t="shared" si="11"/>
        <v>0</v>
      </c>
      <c r="W56" s="80">
        <f t="shared" si="11"/>
        <v>0</v>
      </c>
      <c r="X56" s="80">
        <f>X57+X58+X59+X60+X61+X70+X62+X63+X64+X65+X66+X67+X68+X69</f>
        <v>671.91</v>
      </c>
      <c r="Y56" s="80">
        <f t="shared" si="11"/>
        <v>0</v>
      </c>
      <c r="Z56" s="80">
        <f t="shared" si="11"/>
        <v>0</v>
      </c>
      <c r="AA56" s="80">
        <f>AA57+AA58+AA59+AA60+AA61+AA70+AA62+AA63+AA64+AA65+AA66+AA67+AA68+AA69</f>
        <v>738.08</v>
      </c>
      <c r="AB56" s="80">
        <f t="shared" si="11"/>
        <v>0</v>
      </c>
      <c r="AC56" s="80">
        <f t="shared" si="11"/>
        <v>0</v>
      </c>
      <c r="AD56" s="80">
        <f>AD57+AD58+AD59+AD60+AD61+AD70+AD62+AD63+AD64+AD65+AD66+AD67+AD68+AD69</f>
        <v>631.14</v>
      </c>
    </row>
    <row r="57" spans="1:30" x14ac:dyDescent="0.25">
      <c r="A57" s="81"/>
      <c r="B57" s="42" t="s">
        <v>45</v>
      </c>
      <c r="C57" s="82"/>
      <c r="D57" s="82"/>
      <c r="E57" s="47">
        <f>F57+I57+L57+O57+R57+U57+X57+AA57+AG57</f>
        <v>2306.5500000000002</v>
      </c>
      <c r="F57" s="45"/>
      <c r="G57" s="37"/>
      <c r="H57" s="37"/>
      <c r="I57" s="37"/>
      <c r="J57" s="37"/>
      <c r="K57" s="37"/>
      <c r="L57" s="37"/>
      <c r="M57" s="37"/>
      <c r="N57" s="37"/>
      <c r="O57" s="37">
        <v>485.59</v>
      </c>
      <c r="P57" s="37"/>
      <c r="Q57" s="37"/>
      <c r="R57" s="37">
        <v>606.99</v>
      </c>
      <c r="S57" s="37"/>
      <c r="T57" s="37"/>
      <c r="U57" s="37">
        <v>728.38</v>
      </c>
      <c r="V57" s="37"/>
      <c r="W57" s="37"/>
      <c r="X57" s="37">
        <v>485.59</v>
      </c>
      <c r="Y57" s="37"/>
      <c r="Z57" s="37"/>
      <c r="AA57" s="37"/>
      <c r="AB57" s="37"/>
      <c r="AC57" s="37"/>
      <c r="AD57" s="47"/>
    </row>
    <row r="58" spans="1:30" x14ac:dyDescent="0.25">
      <c r="A58" s="81"/>
      <c r="B58" s="83" t="s">
        <v>46</v>
      </c>
      <c r="C58" s="47">
        <v>2109</v>
      </c>
      <c r="D58" s="47">
        <v>0.182</v>
      </c>
      <c r="E58" s="47">
        <f>F58+I58+L58+O58+R58+U58+X58+AA58+AG58+AD58</f>
        <v>130.22</v>
      </c>
      <c r="F58" s="47"/>
      <c r="G58" s="37"/>
      <c r="H58" s="37"/>
      <c r="I58" s="37"/>
      <c r="J58" s="37"/>
      <c r="K58" s="37"/>
      <c r="L58" s="37"/>
      <c r="M58" s="37"/>
      <c r="N58" s="37"/>
      <c r="O58" s="84">
        <v>31.85</v>
      </c>
      <c r="P58" s="37"/>
      <c r="Q58" s="37"/>
      <c r="R58" s="37">
        <v>19.12</v>
      </c>
      <c r="S58" s="37"/>
      <c r="T58" s="37"/>
      <c r="U58" s="37">
        <v>17.100000000000001</v>
      </c>
      <c r="V58" s="37"/>
      <c r="W58" s="37"/>
      <c r="X58" s="37"/>
      <c r="Y58" s="37"/>
      <c r="Z58" s="37"/>
      <c r="AA58" s="44">
        <v>62.15</v>
      </c>
      <c r="AB58" s="37"/>
      <c r="AC58" s="37"/>
      <c r="AD58" s="111"/>
    </row>
    <row r="59" spans="1:30" x14ac:dyDescent="0.25">
      <c r="A59" s="81"/>
      <c r="B59" s="83" t="s">
        <v>47</v>
      </c>
      <c r="C59" s="47"/>
      <c r="D59" s="47"/>
      <c r="E59" s="47">
        <f>F59+I59+L59+O59+R59+U59+X59+AA59+AG59+AD59</f>
        <v>527.24</v>
      </c>
      <c r="F59" s="84"/>
      <c r="G59" s="37"/>
      <c r="H59" s="37"/>
      <c r="I59" s="37"/>
      <c r="J59" s="37"/>
      <c r="K59" s="37"/>
      <c r="L59" s="37">
        <v>263.67</v>
      </c>
      <c r="M59" s="37"/>
      <c r="N59" s="37"/>
      <c r="O59" s="37"/>
      <c r="P59" s="37"/>
      <c r="Q59" s="37"/>
      <c r="R59" s="37">
        <v>123.08</v>
      </c>
      <c r="S59" s="37"/>
      <c r="T59" s="37"/>
      <c r="U59" s="37"/>
      <c r="V59" s="37"/>
      <c r="W59" s="37"/>
      <c r="X59" s="37">
        <v>140.49</v>
      </c>
      <c r="Y59" s="37"/>
      <c r="Z59" s="37"/>
      <c r="AA59" s="84"/>
      <c r="AB59" s="37"/>
      <c r="AC59" s="37"/>
      <c r="AD59" s="117"/>
    </row>
    <row r="60" spans="1:30" x14ac:dyDescent="0.25">
      <c r="A60" s="81"/>
      <c r="B60" s="83" t="s">
        <v>48</v>
      </c>
      <c r="C60" s="47"/>
      <c r="D60" s="47"/>
      <c r="E60" s="47">
        <f>F60+I60+L60+O60+R60+U60+X60+AA60+AG60+AD60</f>
        <v>557.85</v>
      </c>
      <c r="F60" s="47">
        <v>22.03</v>
      </c>
      <c r="G60" s="37"/>
      <c r="H60" s="37"/>
      <c r="I60" s="37">
        <v>29.17</v>
      </c>
      <c r="J60" s="37"/>
      <c r="K60" s="37"/>
      <c r="L60" s="37">
        <v>57.11</v>
      </c>
      <c r="M60" s="37"/>
      <c r="N60" s="37"/>
      <c r="O60" s="37">
        <v>67.150000000000006</v>
      </c>
      <c r="P60" s="37"/>
      <c r="Q60" s="37"/>
      <c r="R60" s="37">
        <v>89.47</v>
      </c>
      <c r="S60" s="37"/>
      <c r="T60" s="37"/>
      <c r="U60" s="37">
        <v>68.09</v>
      </c>
      <c r="V60" s="37"/>
      <c r="W60" s="37"/>
      <c r="X60" s="37">
        <v>45.83</v>
      </c>
      <c r="Y60" s="37"/>
      <c r="Z60" s="37"/>
      <c r="AA60" s="37">
        <v>147.29</v>
      </c>
      <c r="AB60" s="37"/>
      <c r="AC60" s="37"/>
      <c r="AD60" s="47">
        <v>31.71</v>
      </c>
    </row>
    <row r="61" spans="1:30" x14ac:dyDescent="0.25">
      <c r="A61" s="81"/>
      <c r="B61" s="83" t="s">
        <v>49</v>
      </c>
      <c r="C61" s="47"/>
      <c r="D61" s="47"/>
      <c r="E61" s="47">
        <f>F61+I61+L61+O61+R61+U61+X61+AA61+AG61+AD61</f>
        <v>725</v>
      </c>
      <c r="F61" s="47"/>
      <c r="G61" s="37"/>
      <c r="H61" s="37"/>
      <c r="I61" s="37"/>
      <c r="J61" s="37"/>
      <c r="K61" s="37"/>
      <c r="L61" s="37">
        <v>725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47"/>
    </row>
    <row r="62" spans="1:30" x14ac:dyDescent="0.25">
      <c r="A62" s="81"/>
      <c r="B62" s="83" t="s">
        <v>50</v>
      </c>
      <c r="C62" s="47"/>
      <c r="D62" s="47"/>
      <c r="E62" s="47">
        <f>F62+I62+L62+O62+R62+U62+X62+AA62+AD62+AG62</f>
        <v>930</v>
      </c>
      <c r="F62" s="84"/>
      <c r="G62" s="37"/>
      <c r="H62" s="37"/>
      <c r="I62" s="37"/>
      <c r="J62" s="37"/>
      <c r="K62" s="37"/>
      <c r="L62" s="37"/>
      <c r="M62" s="37"/>
      <c r="N62" s="37"/>
      <c r="O62" s="37">
        <v>930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47"/>
    </row>
    <row r="63" spans="1:30" x14ac:dyDescent="0.25">
      <c r="A63" s="81"/>
      <c r="B63" s="83" t="s">
        <v>51</v>
      </c>
      <c r="C63" s="47"/>
      <c r="D63" s="47"/>
      <c r="E63" s="47">
        <f>F63+I63+L63+O63+R63+U63+X63+AA63+AD63</f>
        <v>106.41999999999999</v>
      </c>
      <c r="F63" s="84"/>
      <c r="G63" s="37"/>
      <c r="H63" s="37"/>
      <c r="I63" s="37"/>
      <c r="J63" s="37"/>
      <c r="K63" s="37"/>
      <c r="L63" s="37"/>
      <c r="M63" s="37"/>
      <c r="N63" s="37"/>
      <c r="O63" s="37">
        <v>54.71</v>
      </c>
      <c r="P63" s="37"/>
      <c r="Q63" s="37"/>
      <c r="R63" s="37">
        <v>12.93</v>
      </c>
      <c r="S63" s="37"/>
      <c r="T63" s="37"/>
      <c r="U63" s="37">
        <v>12.93</v>
      </c>
      <c r="V63" s="37"/>
      <c r="W63" s="37"/>
      <c r="X63" s="37"/>
      <c r="Y63" s="37"/>
      <c r="Z63" s="37"/>
      <c r="AA63" s="37">
        <v>25.85</v>
      </c>
      <c r="AB63" s="37"/>
      <c r="AC63" s="37"/>
      <c r="AD63" s="47"/>
    </row>
    <row r="64" spans="1:30" x14ac:dyDescent="0.25">
      <c r="A64" s="81"/>
      <c r="B64" s="83" t="s">
        <v>52</v>
      </c>
      <c r="C64" s="47"/>
      <c r="D64" s="47"/>
      <c r="E64" s="47">
        <f>AD64</f>
        <v>168.54</v>
      </c>
      <c r="F64" s="84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47">
        <v>168.54</v>
      </c>
    </row>
    <row r="65" spans="1:30" x14ac:dyDescent="0.25">
      <c r="A65" s="81"/>
      <c r="B65" s="83" t="s">
        <v>53</v>
      </c>
      <c r="C65" s="47"/>
      <c r="D65" s="47"/>
      <c r="E65" s="47">
        <f>AA65</f>
        <v>183.99</v>
      </c>
      <c r="F65" s="84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>
        <v>183.99</v>
      </c>
      <c r="AB65" s="37"/>
      <c r="AC65" s="37"/>
      <c r="AD65" s="47"/>
    </row>
    <row r="66" spans="1:30" x14ac:dyDescent="0.25">
      <c r="A66" s="81"/>
      <c r="B66" s="83" t="s">
        <v>54</v>
      </c>
      <c r="C66" s="47"/>
      <c r="D66" s="47"/>
      <c r="E66" s="47">
        <f>F66+I66+L66+O66+R66+U66+X66+AA66+AD66</f>
        <v>22.5</v>
      </c>
      <c r="F66" s="47">
        <v>22.5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47"/>
    </row>
    <row r="67" spans="1:30" x14ac:dyDescent="0.25">
      <c r="A67" s="81"/>
      <c r="B67" s="83" t="s">
        <v>55</v>
      </c>
      <c r="C67" s="47"/>
      <c r="D67" s="47"/>
      <c r="E67" s="47">
        <f>AD67</f>
        <v>116.7</v>
      </c>
      <c r="F67" s="4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47">
        <v>116.7</v>
      </c>
    </row>
    <row r="68" spans="1:30" x14ac:dyDescent="0.25">
      <c r="A68" s="81"/>
      <c r="B68" s="83" t="s">
        <v>56</v>
      </c>
      <c r="C68" s="47"/>
      <c r="D68" s="47"/>
      <c r="E68" s="47">
        <f>AD68</f>
        <v>255.7</v>
      </c>
      <c r="F68" s="4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47">
        <v>255.7</v>
      </c>
    </row>
    <row r="69" spans="1:30" ht="30" x14ac:dyDescent="0.25">
      <c r="A69" s="81"/>
      <c r="B69" s="83" t="s">
        <v>57</v>
      </c>
      <c r="C69" s="47"/>
      <c r="D69" s="47"/>
      <c r="E69" s="47">
        <f>AD69</f>
        <v>58.49</v>
      </c>
      <c r="F69" s="4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47">
        <v>58.49</v>
      </c>
    </row>
    <row r="70" spans="1:30" x14ac:dyDescent="0.25">
      <c r="A70" s="81"/>
      <c r="B70" s="83" t="s">
        <v>58</v>
      </c>
      <c r="C70" s="47"/>
      <c r="D70" s="47"/>
      <c r="E70" s="47">
        <f>F70+I70+L70+O70+R70+U70+X70+AA70+AG70</f>
        <v>1138</v>
      </c>
      <c r="F70" s="47"/>
      <c r="G70" s="37"/>
      <c r="H70" s="37"/>
      <c r="I70" s="37"/>
      <c r="J70" s="37"/>
      <c r="K70" s="37"/>
      <c r="L70" s="37">
        <v>54.84</v>
      </c>
      <c r="M70" s="37"/>
      <c r="N70" s="37"/>
      <c r="O70" s="37">
        <v>709.5</v>
      </c>
      <c r="P70" s="37"/>
      <c r="Q70" s="37"/>
      <c r="R70" s="37">
        <v>27.43</v>
      </c>
      <c r="S70" s="37"/>
      <c r="T70" s="37"/>
      <c r="U70" s="37">
        <v>27.43</v>
      </c>
      <c r="V70" s="37"/>
      <c r="W70" s="37"/>
      <c r="X70" s="37"/>
      <c r="Y70" s="37"/>
      <c r="Z70" s="37"/>
      <c r="AA70" s="37">
        <v>318.8</v>
      </c>
      <c r="AB70" s="37"/>
      <c r="AC70" s="37"/>
      <c r="AD70" s="47"/>
    </row>
    <row r="71" spans="1:30" ht="47.25" x14ac:dyDescent="0.25">
      <c r="A71" s="76">
        <v>6</v>
      </c>
      <c r="B71" s="77" t="s">
        <v>59</v>
      </c>
      <c r="C71" s="85"/>
      <c r="D71" s="80"/>
      <c r="E71" s="80">
        <f>E72+E73+E74+E75+E76+E77+E78+E79+E80+E81+E83+E87+E82+E84+E85+E86-0.01</f>
        <v>1226.1000000000001</v>
      </c>
      <c r="F71" s="80">
        <f>F72+F74+F75+F77+F78+F80+F81+F83+F87+F73+F76+F79+F82+F86</f>
        <v>91.210000000000008</v>
      </c>
      <c r="G71" s="80">
        <f t="shared" ref="G71:AC71" si="12">G72+G74+G75+G77+G78+G80+G81+G83+G87+G73+G76+G79+G82</f>
        <v>0</v>
      </c>
      <c r="H71" s="80">
        <f t="shared" si="12"/>
        <v>0</v>
      </c>
      <c r="I71" s="80">
        <f>I72+I74+I75+I77+I78+I80+I81+I83+I87+I73+I76+I79+I82+I86</f>
        <v>93.639999999999972</v>
      </c>
      <c r="J71" s="80">
        <f t="shared" si="12"/>
        <v>0</v>
      </c>
      <c r="K71" s="80">
        <f t="shared" si="12"/>
        <v>0</v>
      </c>
      <c r="L71" s="80">
        <f>L72+L74+L75+L77+L78+L80+L81+L83+L87+L73+L76+L79+L82+L86</f>
        <v>102.19999999999999</v>
      </c>
      <c r="M71" s="80">
        <f t="shared" si="12"/>
        <v>0</v>
      </c>
      <c r="N71" s="80">
        <f t="shared" si="12"/>
        <v>0</v>
      </c>
      <c r="O71" s="80">
        <f>O72+O74+O75+O77+O78+O80+O81+O83+O87+O73+O76+O79+O82+O86</f>
        <v>130.54000000000002</v>
      </c>
      <c r="P71" s="80">
        <f t="shared" si="12"/>
        <v>0</v>
      </c>
      <c r="Q71" s="80">
        <f t="shared" si="12"/>
        <v>0</v>
      </c>
      <c r="R71" s="80">
        <f>R72+R74+R75+R77+R78+R80+R81+R83+R87+R73+R76+R79+R82+R86</f>
        <v>198.65000000000003</v>
      </c>
      <c r="S71" s="80">
        <f t="shared" si="12"/>
        <v>0</v>
      </c>
      <c r="T71" s="80">
        <f t="shared" si="12"/>
        <v>0</v>
      </c>
      <c r="U71" s="80">
        <f>U72+U74+U75+U77+U78+U80+U81+U83+U87+U73+U76+U79+U82+U86</f>
        <v>121.85</v>
      </c>
      <c r="V71" s="80">
        <f t="shared" si="12"/>
        <v>0</v>
      </c>
      <c r="W71" s="80">
        <f t="shared" si="12"/>
        <v>0</v>
      </c>
      <c r="X71" s="80">
        <f>X72+X74+X75+X77+X78+X80+X81+X83+X87+X73+X76+X79+X82+X86</f>
        <v>115.11</v>
      </c>
      <c r="Y71" s="80">
        <f t="shared" si="12"/>
        <v>0</v>
      </c>
      <c r="Z71" s="80">
        <f t="shared" si="12"/>
        <v>0</v>
      </c>
      <c r="AA71" s="80">
        <f>AA72+AA74+AA75+AA77+AA78+AA80+AA81+AA83+AA87+AA73+AA76+AA79+AA82+AA86</f>
        <v>273.95</v>
      </c>
      <c r="AB71" s="80">
        <f t="shared" si="12"/>
        <v>0</v>
      </c>
      <c r="AC71" s="80">
        <f t="shared" si="12"/>
        <v>0</v>
      </c>
      <c r="AD71" s="80">
        <f>AD72+AD74+AD75+AD77+AD78+AD80+AD81+AD83+AD87+AD73+AD76+AD79+AD82+AD86</f>
        <v>98.960000000000008</v>
      </c>
    </row>
    <row r="72" spans="1:30" x14ac:dyDescent="0.25">
      <c r="A72" s="70"/>
      <c r="B72" s="86" t="s">
        <v>60</v>
      </c>
      <c r="C72" s="84"/>
      <c r="D72" s="84"/>
      <c r="E72" s="72">
        <f>F72+I72+L72+O72+R72+U72+X72+AA72+AG72+AD72</f>
        <v>251.15</v>
      </c>
      <c r="F72" s="47">
        <v>9.92</v>
      </c>
      <c r="G72" s="111"/>
      <c r="H72" s="111"/>
      <c r="I72" s="47">
        <v>13.13</v>
      </c>
      <c r="J72" s="111"/>
      <c r="K72" s="111"/>
      <c r="L72" s="47">
        <v>25.71</v>
      </c>
      <c r="M72" s="111"/>
      <c r="N72" s="111"/>
      <c r="O72" s="47">
        <v>30.23</v>
      </c>
      <c r="P72" s="111"/>
      <c r="Q72" s="111"/>
      <c r="R72" s="47">
        <v>40.28</v>
      </c>
      <c r="S72" s="111"/>
      <c r="T72" s="111"/>
      <c r="U72" s="47">
        <v>30.66</v>
      </c>
      <c r="V72" s="111"/>
      <c r="W72" s="111"/>
      <c r="X72" s="47">
        <v>20.66</v>
      </c>
      <c r="Y72" s="111"/>
      <c r="Z72" s="111"/>
      <c r="AA72" s="47">
        <v>66.31</v>
      </c>
      <c r="AB72" s="111"/>
      <c r="AC72" s="111"/>
      <c r="AD72" s="47">
        <v>14.25</v>
      </c>
    </row>
    <row r="73" spans="1:30" x14ac:dyDescent="0.25">
      <c r="A73" s="70"/>
      <c r="B73" s="86" t="s">
        <v>61</v>
      </c>
      <c r="C73" s="84"/>
      <c r="D73" s="84"/>
      <c r="E73" s="72">
        <f>F73+I73+L73+O73+R73+U73+X73+AA73+AD73+AG73</f>
        <v>121.49999999999999</v>
      </c>
      <c r="F73" s="47">
        <v>4.8</v>
      </c>
      <c r="G73" s="111"/>
      <c r="H73" s="111"/>
      <c r="I73" s="47">
        <v>6.35</v>
      </c>
      <c r="J73" s="111"/>
      <c r="K73" s="111"/>
      <c r="L73" s="47">
        <v>12.44</v>
      </c>
      <c r="M73" s="111"/>
      <c r="N73" s="111"/>
      <c r="O73" s="47">
        <v>14.62</v>
      </c>
      <c r="P73" s="111"/>
      <c r="Q73" s="111"/>
      <c r="R73" s="47">
        <v>19.489999999999998</v>
      </c>
      <c r="S73" s="111"/>
      <c r="T73" s="111"/>
      <c r="U73" s="47">
        <v>14.83</v>
      </c>
      <c r="V73" s="111"/>
      <c r="W73" s="111"/>
      <c r="X73" s="47">
        <v>10</v>
      </c>
      <c r="Y73" s="111"/>
      <c r="Z73" s="111"/>
      <c r="AA73" s="47">
        <v>32.08</v>
      </c>
      <c r="AB73" s="111"/>
      <c r="AC73" s="111"/>
      <c r="AD73" s="47">
        <v>6.89</v>
      </c>
    </row>
    <row r="74" spans="1:30" x14ac:dyDescent="0.25">
      <c r="A74" s="70"/>
      <c r="B74" s="87" t="s">
        <v>62</v>
      </c>
      <c r="C74" s="87"/>
      <c r="D74" s="87"/>
      <c r="E74" s="72">
        <f>F74+I74+L74+O74+R74+U74+X74+AA74+AD74</f>
        <v>373.13</v>
      </c>
      <c r="F74" s="47">
        <v>14.73</v>
      </c>
      <c r="G74" s="111"/>
      <c r="H74" s="111"/>
      <c r="I74" s="47">
        <v>19.52</v>
      </c>
      <c r="J74" s="111"/>
      <c r="K74" s="111"/>
      <c r="L74" s="47">
        <v>38.200000000000003</v>
      </c>
      <c r="M74" s="111"/>
      <c r="N74" s="111"/>
      <c r="O74" s="47">
        <v>44.91</v>
      </c>
      <c r="P74" s="111"/>
      <c r="Q74" s="111"/>
      <c r="R74" s="47">
        <v>59.84</v>
      </c>
      <c r="S74" s="111"/>
      <c r="T74" s="111"/>
      <c r="U74" s="47">
        <v>45.55</v>
      </c>
      <c r="V74" s="111"/>
      <c r="W74" s="111"/>
      <c r="X74" s="47">
        <v>30.69</v>
      </c>
      <c r="Y74" s="111"/>
      <c r="Z74" s="111"/>
      <c r="AA74" s="47">
        <v>98.52</v>
      </c>
      <c r="AB74" s="111"/>
      <c r="AC74" s="111"/>
      <c r="AD74" s="47">
        <v>21.17</v>
      </c>
    </row>
    <row r="75" spans="1:30" x14ac:dyDescent="0.25">
      <c r="A75" s="70"/>
      <c r="B75" s="87" t="s">
        <v>63</v>
      </c>
      <c r="C75" s="87"/>
      <c r="D75" s="87"/>
      <c r="E75" s="72">
        <f>F75+I75+L75+O75+R75+U75+X75+AA75+AG75+AD75</f>
        <v>77.430000000000007</v>
      </c>
      <c r="F75" s="47">
        <v>3.06</v>
      </c>
      <c r="G75" s="111"/>
      <c r="H75" s="111"/>
      <c r="I75" s="47">
        <v>4.05</v>
      </c>
      <c r="J75" s="111"/>
      <c r="K75" s="111"/>
      <c r="L75" s="47">
        <v>7.93</v>
      </c>
      <c r="M75" s="111"/>
      <c r="N75" s="111"/>
      <c r="O75" s="47">
        <v>9.32</v>
      </c>
      <c r="P75" s="111"/>
      <c r="Q75" s="111"/>
      <c r="R75" s="47">
        <v>12.42</v>
      </c>
      <c r="S75" s="111"/>
      <c r="T75" s="111"/>
      <c r="U75" s="47">
        <v>9.4499999999999993</v>
      </c>
      <c r="V75" s="111"/>
      <c r="W75" s="111"/>
      <c r="X75" s="47">
        <v>6.37</v>
      </c>
      <c r="Y75" s="111"/>
      <c r="Z75" s="111"/>
      <c r="AA75" s="47">
        <v>20.440000000000001</v>
      </c>
      <c r="AB75" s="111"/>
      <c r="AC75" s="111"/>
      <c r="AD75" s="47">
        <v>4.3899999999999997</v>
      </c>
    </row>
    <row r="76" spans="1:30" x14ac:dyDescent="0.25">
      <c r="A76" s="70"/>
      <c r="B76" s="87" t="s">
        <v>64</v>
      </c>
      <c r="C76" s="87"/>
      <c r="D76" s="87"/>
      <c r="E76" s="72">
        <f>I76+F76+L76+O76+R76+U76+X76+AA76+AD76+AG76</f>
        <v>85.000000000000014</v>
      </c>
      <c r="F76" s="47">
        <v>10.4</v>
      </c>
      <c r="G76" s="111"/>
      <c r="H76" s="111"/>
      <c r="I76" s="47"/>
      <c r="J76" s="111"/>
      <c r="K76" s="111"/>
      <c r="L76" s="47"/>
      <c r="M76" s="111"/>
      <c r="N76" s="111"/>
      <c r="O76" s="47">
        <v>10.4</v>
      </c>
      <c r="P76" s="111"/>
      <c r="Q76" s="111"/>
      <c r="R76" s="47">
        <v>10.4</v>
      </c>
      <c r="S76" s="111"/>
      <c r="T76" s="111"/>
      <c r="U76" s="47"/>
      <c r="V76" s="111"/>
      <c r="W76" s="111"/>
      <c r="X76" s="47">
        <v>33</v>
      </c>
      <c r="Y76" s="111"/>
      <c r="Z76" s="111"/>
      <c r="AA76" s="47">
        <v>10.4</v>
      </c>
      <c r="AB76" s="111"/>
      <c r="AC76" s="111"/>
      <c r="AD76" s="47">
        <v>10.4</v>
      </c>
    </row>
    <row r="77" spans="1:30" x14ac:dyDescent="0.25">
      <c r="A77" s="70"/>
      <c r="B77" s="86" t="s">
        <v>65</v>
      </c>
      <c r="C77" s="84"/>
      <c r="D77" s="47"/>
      <c r="E77" s="72">
        <f>F77+I77+L77+O77+R77+U77+X77+AA77+AG77+AD77</f>
        <v>0</v>
      </c>
      <c r="F77" s="47"/>
      <c r="G77" s="111"/>
      <c r="H77" s="111"/>
      <c r="I77" s="47"/>
      <c r="J77" s="111"/>
      <c r="K77" s="111"/>
      <c r="L77" s="47"/>
      <c r="M77" s="111"/>
      <c r="N77" s="111"/>
      <c r="O77" s="47"/>
      <c r="P77" s="111"/>
      <c r="Q77" s="111"/>
      <c r="R77" s="47"/>
      <c r="S77" s="111"/>
      <c r="T77" s="111"/>
      <c r="U77" s="47"/>
      <c r="V77" s="111"/>
      <c r="W77" s="111"/>
      <c r="X77" s="47"/>
      <c r="Y77" s="111"/>
      <c r="Z77" s="111"/>
      <c r="AA77" s="47"/>
      <c r="AB77" s="111"/>
      <c r="AC77" s="111"/>
      <c r="AD77" s="47"/>
    </row>
    <row r="78" spans="1:30" x14ac:dyDescent="0.25">
      <c r="A78" s="70"/>
      <c r="B78" s="86" t="s">
        <v>66</v>
      </c>
      <c r="C78" s="84"/>
      <c r="D78" s="47"/>
      <c r="E78" s="72">
        <f>F78+I78+L78+O78+R78+U78+X78+AA78+AG78+AD78</f>
        <v>38.46</v>
      </c>
      <c r="F78" s="47">
        <v>1.52</v>
      </c>
      <c r="G78" s="111"/>
      <c r="H78" s="111"/>
      <c r="I78" s="47">
        <v>2.02</v>
      </c>
      <c r="J78" s="111"/>
      <c r="K78" s="111"/>
      <c r="L78" s="47">
        <v>3.94</v>
      </c>
      <c r="M78" s="111"/>
      <c r="N78" s="111"/>
      <c r="O78" s="47">
        <v>4.63</v>
      </c>
      <c r="P78" s="111"/>
      <c r="Q78" s="111"/>
      <c r="R78" s="47">
        <v>6.17</v>
      </c>
      <c r="S78" s="111"/>
      <c r="T78" s="111"/>
      <c r="U78" s="47">
        <v>4.6900000000000004</v>
      </c>
      <c r="V78" s="111"/>
      <c r="W78" s="111"/>
      <c r="X78" s="47">
        <v>3.16</v>
      </c>
      <c r="Y78" s="111"/>
      <c r="Z78" s="111"/>
      <c r="AA78" s="47">
        <v>10.15</v>
      </c>
      <c r="AB78" s="111"/>
      <c r="AC78" s="111"/>
      <c r="AD78" s="47">
        <v>2.1800000000000002</v>
      </c>
    </row>
    <row r="79" spans="1:30" x14ac:dyDescent="0.25">
      <c r="A79" s="70"/>
      <c r="B79" s="86" t="s">
        <v>67</v>
      </c>
      <c r="C79" s="84"/>
      <c r="D79" s="47"/>
      <c r="E79" s="72">
        <f>F79+I79+L79+O79+R79+U79+X79+AA79+AD79+AG79</f>
        <v>5.88</v>
      </c>
      <c r="F79" s="47">
        <v>0.23</v>
      </c>
      <c r="G79" s="111"/>
      <c r="H79" s="111"/>
      <c r="I79" s="47">
        <v>0.32</v>
      </c>
      <c r="J79" s="111"/>
      <c r="K79" s="111"/>
      <c r="L79" s="47">
        <v>0.6</v>
      </c>
      <c r="M79" s="111"/>
      <c r="N79" s="111"/>
      <c r="O79" s="47">
        <v>0.71</v>
      </c>
      <c r="P79" s="111"/>
      <c r="Q79" s="111"/>
      <c r="R79" s="47">
        <v>0.94</v>
      </c>
      <c r="S79" s="111"/>
      <c r="T79" s="111"/>
      <c r="U79" s="47">
        <v>0.72</v>
      </c>
      <c r="V79" s="111"/>
      <c r="W79" s="111"/>
      <c r="X79" s="47">
        <v>0.48</v>
      </c>
      <c r="Y79" s="111"/>
      <c r="Z79" s="111"/>
      <c r="AA79" s="47">
        <v>1.55</v>
      </c>
      <c r="AB79" s="111"/>
      <c r="AC79" s="111"/>
      <c r="AD79" s="47">
        <v>0.33</v>
      </c>
    </row>
    <row r="80" spans="1:30" x14ac:dyDescent="0.25">
      <c r="A80" s="70"/>
      <c r="B80" s="86" t="s">
        <v>68</v>
      </c>
      <c r="C80" s="84"/>
      <c r="D80" s="47"/>
      <c r="E80" s="72">
        <f>F80+I80+L80+O80+R80+U80+X80+AA80+AG80+AD80</f>
        <v>0</v>
      </c>
      <c r="F80" s="47"/>
      <c r="G80" s="111"/>
      <c r="H80" s="111"/>
      <c r="I80" s="47"/>
      <c r="J80" s="111"/>
      <c r="K80" s="111"/>
      <c r="L80" s="47"/>
      <c r="M80" s="111"/>
      <c r="N80" s="111"/>
      <c r="O80" s="47"/>
      <c r="P80" s="111"/>
      <c r="Q80" s="111"/>
      <c r="R80" s="47"/>
      <c r="S80" s="111"/>
      <c r="T80" s="111"/>
      <c r="U80" s="47"/>
      <c r="V80" s="111"/>
      <c r="W80" s="111"/>
      <c r="X80" s="47"/>
      <c r="Y80" s="111"/>
      <c r="Z80" s="111"/>
      <c r="AA80" s="47"/>
      <c r="AB80" s="111"/>
      <c r="AC80" s="111"/>
      <c r="AD80" s="47"/>
    </row>
    <row r="81" spans="1:30" x14ac:dyDescent="0.25">
      <c r="A81" s="70"/>
      <c r="B81" s="88" t="s">
        <v>69</v>
      </c>
      <c r="C81" s="47"/>
      <c r="D81" s="47"/>
      <c r="E81" s="72">
        <f>F81+I81+L81+O81+R81+U81+X81+AA81+AG81+AD81</f>
        <v>28.16</v>
      </c>
      <c r="F81" s="47"/>
      <c r="G81" s="111"/>
      <c r="H81" s="111"/>
      <c r="I81" s="47"/>
      <c r="J81" s="111"/>
      <c r="K81" s="111"/>
      <c r="L81" s="47"/>
      <c r="M81" s="111"/>
      <c r="N81" s="111"/>
      <c r="O81" s="47"/>
      <c r="P81" s="111"/>
      <c r="Q81" s="111"/>
      <c r="R81" s="47">
        <v>28.16</v>
      </c>
      <c r="S81" s="111"/>
      <c r="T81" s="111"/>
      <c r="U81" s="47"/>
      <c r="V81" s="111"/>
      <c r="W81" s="111"/>
      <c r="X81" s="47"/>
      <c r="Y81" s="111"/>
      <c r="Z81" s="111"/>
      <c r="AA81" s="47"/>
      <c r="AB81" s="111"/>
      <c r="AC81" s="111"/>
      <c r="AD81" s="47"/>
    </row>
    <row r="82" spans="1:30" x14ac:dyDescent="0.25">
      <c r="A82" s="70"/>
      <c r="B82" s="88" t="s">
        <v>70</v>
      </c>
      <c r="C82" s="47"/>
      <c r="D82" s="47"/>
      <c r="E82" s="72">
        <f>F82+I82+L82+O82+R82+U82+X82+AA82+AD82+AG82</f>
        <v>80.449999999999989</v>
      </c>
      <c r="F82" s="47">
        <v>3.17</v>
      </c>
      <c r="G82" s="111"/>
      <c r="H82" s="111"/>
      <c r="I82" s="47">
        <v>4.21</v>
      </c>
      <c r="J82" s="111"/>
      <c r="K82" s="111"/>
      <c r="L82" s="47">
        <v>8.24</v>
      </c>
      <c r="M82" s="111"/>
      <c r="N82" s="111"/>
      <c r="O82" s="47">
        <v>9.68</v>
      </c>
      <c r="P82" s="111"/>
      <c r="Q82" s="111"/>
      <c r="R82" s="47">
        <v>12.9</v>
      </c>
      <c r="S82" s="111"/>
      <c r="T82" s="111"/>
      <c r="U82" s="47">
        <v>9.82</v>
      </c>
      <c r="V82" s="111"/>
      <c r="W82" s="111"/>
      <c r="X82" s="47">
        <v>6.62</v>
      </c>
      <c r="Y82" s="111"/>
      <c r="Z82" s="111"/>
      <c r="AA82" s="47">
        <v>21.24</v>
      </c>
      <c r="AB82" s="111"/>
      <c r="AC82" s="111"/>
      <c r="AD82" s="47">
        <v>4.57</v>
      </c>
    </row>
    <row r="83" spans="1:30" x14ac:dyDescent="0.25">
      <c r="A83" s="70"/>
      <c r="B83" s="83" t="s">
        <v>71</v>
      </c>
      <c r="C83" s="72"/>
      <c r="D83" s="72"/>
      <c r="E83" s="72">
        <f>F83+I83+L83+O83+R83+U83+X83+AA83+AG83+AD83</f>
        <v>50.22</v>
      </c>
      <c r="F83" s="47">
        <v>1.98</v>
      </c>
      <c r="G83" s="111"/>
      <c r="H83" s="111"/>
      <c r="I83" s="47">
        <v>2.64</v>
      </c>
      <c r="J83" s="47"/>
      <c r="K83" s="47"/>
      <c r="L83" s="47">
        <v>5.14</v>
      </c>
      <c r="M83" s="47"/>
      <c r="N83" s="47"/>
      <c r="O83" s="47">
        <v>6.04</v>
      </c>
      <c r="P83" s="47"/>
      <c r="Q83" s="47"/>
      <c r="R83" s="47">
        <v>8.0500000000000007</v>
      </c>
      <c r="S83" s="47"/>
      <c r="T83" s="47"/>
      <c r="U83" s="47">
        <v>6.13</v>
      </c>
      <c r="V83" s="47"/>
      <c r="W83" s="47"/>
      <c r="X83" s="47">
        <v>4.13</v>
      </c>
      <c r="Y83" s="47"/>
      <c r="Z83" s="47"/>
      <c r="AA83" s="47">
        <v>13.26</v>
      </c>
      <c r="AB83" s="47"/>
      <c r="AC83" s="47"/>
      <c r="AD83" s="47">
        <v>2.85</v>
      </c>
    </row>
    <row r="84" spans="1:30" x14ac:dyDescent="0.25">
      <c r="A84" s="70"/>
      <c r="B84" s="83"/>
      <c r="C84" s="72"/>
      <c r="D84" s="72"/>
      <c r="E84" s="72"/>
      <c r="F84" s="47"/>
      <c r="G84" s="111"/>
      <c r="H84" s="111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1:30" x14ac:dyDescent="0.25">
      <c r="A85" s="70"/>
      <c r="B85" s="83"/>
      <c r="C85" s="72"/>
      <c r="D85" s="72"/>
      <c r="E85" s="72"/>
      <c r="F85" s="47"/>
      <c r="G85" s="111"/>
      <c r="H85" s="111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spans="1:30" x14ac:dyDescent="0.25">
      <c r="A86" s="70"/>
      <c r="B86" s="83" t="s">
        <v>72</v>
      </c>
      <c r="C86" s="72"/>
      <c r="D86" s="72"/>
      <c r="E86" s="72">
        <f>F86+I86+L86+O86+R86+U86+X86+AA86+AD86</f>
        <v>31.93</v>
      </c>
      <c r="F86" s="47"/>
      <c r="G86" s="111"/>
      <c r="H86" s="11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>
        <v>31.93</v>
      </c>
    </row>
    <row r="87" spans="1:30" x14ac:dyDescent="0.25">
      <c r="A87" s="70"/>
      <c r="B87" s="83" t="s">
        <v>73</v>
      </c>
      <c r="C87" s="72"/>
      <c r="D87" s="72"/>
      <c r="E87" s="72">
        <f>F87+I87+L87+O87+R87+U87+X87+AA87+AG87+AD87</f>
        <v>82.8</v>
      </c>
      <c r="F87" s="47">
        <v>41.4</v>
      </c>
      <c r="G87" s="111"/>
      <c r="H87" s="111"/>
      <c r="I87" s="47">
        <v>41.4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x14ac:dyDescent="0.25">
      <c r="A88" s="76">
        <v>7</v>
      </c>
      <c r="B88" s="89" t="s">
        <v>74</v>
      </c>
      <c r="C88" s="80"/>
      <c r="D88" s="80"/>
      <c r="E88" s="80">
        <f>E89+E95</f>
        <v>575.92000000000007</v>
      </c>
      <c r="F88" s="80">
        <f>F89+F95</f>
        <v>22.73</v>
      </c>
      <c r="G88" s="80">
        <f t="shared" ref="G88:AC88" si="13">G89+G90+G95</f>
        <v>0</v>
      </c>
      <c r="H88" s="80">
        <f t="shared" si="13"/>
        <v>0</v>
      </c>
      <c r="I88" s="80">
        <f>I89+I95</f>
        <v>30.13</v>
      </c>
      <c r="J88" s="80">
        <f t="shared" si="13"/>
        <v>0</v>
      </c>
      <c r="K88" s="80">
        <f t="shared" si="13"/>
        <v>0</v>
      </c>
      <c r="L88" s="80">
        <f>L89+L95</f>
        <v>58.95</v>
      </c>
      <c r="M88" s="80">
        <f t="shared" si="13"/>
        <v>0</v>
      </c>
      <c r="N88" s="80">
        <f t="shared" si="13"/>
        <v>0</v>
      </c>
      <c r="O88" s="80">
        <f>O89+O95</f>
        <v>69.330000000000013</v>
      </c>
      <c r="P88" s="80">
        <f t="shared" si="13"/>
        <v>0</v>
      </c>
      <c r="Q88" s="80">
        <f t="shared" si="13"/>
        <v>0</v>
      </c>
      <c r="R88" s="80">
        <f>R89+R95</f>
        <v>92.37</v>
      </c>
      <c r="S88" s="80">
        <f t="shared" si="13"/>
        <v>0</v>
      </c>
      <c r="T88" s="80">
        <f t="shared" si="13"/>
        <v>0</v>
      </c>
      <c r="U88" s="80">
        <f>U89+U95</f>
        <v>70.3</v>
      </c>
      <c r="V88" s="80">
        <f t="shared" si="13"/>
        <v>0</v>
      </c>
      <c r="W88" s="80">
        <f t="shared" si="13"/>
        <v>0</v>
      </c>
      <c r="X88" s="80">
        <f>X89+X95</f>
        <v>47.370000000000005</v>
      </c>
      <c r="Y88" s="80">
        <f t="shared" si="13"/>
        <v>0</v>
      </c>
      <c r="Z88" s="80">
        <f t="shared" si="13"/>
        <v>0</v>
      </c>
      <c r="AA88" s="80">
        <f>AA89+AA95</f>
        <v>152.06</v>
      </c>
      <c r="AB88" s="80">
        <f t="shared" si="13"/>
        <v>0</v>
      </c>
      <c r="AC88" s="80">
        <f t="shared" si="13"/>
        <v>0</v>
      </c>
      <c r="AD88" s="80">
        <f>AD89+AD95</f>
        <v>32.68</v>
      </c>
    </row>
    <row r="89" spans="1:30" x14ac:dyDescent="0.25">
      <c r="A89" s="70"/>
      <c r="B89" s="88" t="s">
        <v>75</v>
      </c>
      <c r="C89" s="47"/>
      <c r="D89" s="47"/>
      <c r="E89" s="72">
        <f>F89+I89+L89+O89+R89+U89+X89+AA89+AD89</f>
        <v>543.54000000000008</v>
      </c>
      <c r="F89" s="47">
        <v>21.45</v>
      </c>
      <c r="G89" s="47"/>
      <c r="H89" s="47"/>
      <c r="I89" s="47">
        <v>28.43</v>
      </c>
      <c r="J89" s="47"/>
      <c r="K89" s="47"/>
      <c r="L89" s="47">
        <v>55.64</v>
      </c>
      <c r="M89" s="47"/>
      <c r="N89" s="47"/>
      <c r="O89" s="47">
        <v>65.430000000000007</v>
      </c>
      <c r="P89" s="47"/>
      <c r="Q89" s="47"/>
      <c r="R89" s="47">
        <v>87.18</v>
      </c>
      <c r="S89" s="47"/>
      <c r="T89" s="47"/>
      <c r="U89" s="47">
        <v>66.349999999999994</v>
      </c>
      <c r="V89" s="47"/>
      <c r="W89" s="47"/>
      <c r="X89" s="47">
        <v>44.71</v>
      </c>
      <c r="Y89" s="47"/>
      <c r="Z89" s="47"/>
      <c r="AA89" s="47">
        <v>143.51</v>
      </c>
      <c r="AB89" s="47"/>
      <c r="AC89" s="47"/>
      <c r="AD89" s="47">
        <v>30.84</v>
      </c>
    </row>
    <row r="90" spans="1:30" x14ac:dyDescent="0.25">
      <c r="A90" s="70"/>
      <c r="B90" s="86" t="s">
        <v>76</v>
      </c>
      <c r="C90" s="84"/>
      <c r="D90" s="47"/>
      <c r="E90" s="72">
        <f>F90+I90+L90+O90+R90+U90+X90+AA90+AG90+AD90</f>
        <v>39.9</v>
      </c>
      <c r="F90" s="47">
        <v>1.58</v>
      </c>
      <c r="G90" s="111"/>
      <c r="H90" s="111"/>
      <c r="I90" s="47">
        <v>2.09</v>
      </c>
      <c r="J90" s="111"/>
      <c r="K90" s="111"/>
      <c r="L90" s="47">
        <v>4.08</v>
      </c>
      <c r="M90" s="111"/>
      <c r="N90" s="111"/>
      <c r="O90" s="47">
        <v>4.8</v>
      </c>
      <c r="P90" s="111"/>
      <c r="Q90" s="111"/>
      <c r="R90" s="47">
        <v>6.4</v>
      </c>
      <c r="S90" s="111"/>
      <c r="T90" s="111"/>
      <c r="U90" s="47">
        <v>4.88</v>
      </c>
      <c r="V90" s="111"/>
      <c r="W90" s="111"/>
      <c r="X90" s="47">
        <v>3.28</v>
      </c>
      <c r="Y90" s="111"/>
      <c r="Z90" s="111"/>
      <c r="AA90" s="47">
        <v>10.53</v>
      </c>
      <c r="AB90" s="111"/>
      <c r="AC90" s="111"/>
      <c r="AD90" s="47">
        <v>2.2599999999999998</v>
      </c>
    </row>
    <row r="91" spans="1:30" x14ac:dyDescent="0.25">
      <c r="A91" s="70"/>
      <c r="B91" s="87" t="s">
        <v>77</v>
      </c>
      <c r="C91" s="87"/>
      <c r="D91" s="87"/>
      <c r="E91" s="72">
        <f>F91+I91+L91+O91+R91+U91+X91+AA91+AG91+AD91</f>
        <v>366.56</v>
      </c>
      <c r="F91" s="47">
        <v>14.47</v>
      </c>
      <c r="G91" s="111"/>
      <c r="H91" s="111"/>
      <c r="I91" s="47">
        <v>19.170000000000002</v>
      </c>
      <c r="J91" s="111"/>
      <c r="K91" s="111"/>
      <c r="L91" s="47">
        <v>37.54</v>
      </c>
      <c r="M91" s="111"/>
      <c r="N91" s="111"/>
      <c r="O91" s="47">
        <v>44.12</v>
      </c>
      <c r="P91" s="111"/>
      <c r="Q91" s="111"/>
      <c r="R91" s="47">
        <v>58.79</v>
      </c>
      <c r="S91" s="111"/>
      <c r="T91" s="111"/>
      <c r="U91" s="47">
        <v>44.74</v>
      </c>
      <c r="V91" s="111"/>
      <c r="W91" s="111"/>
      <c r="X91" s="47">
        <v>30.15</v>
      </c>
      <c r="Y91" s="111"/>
      <c r="Z91" s="111"/>
      <c r="AA91" s="47">
        <v>96.78</v>
      </c>
      <c r="AB91" s="111"/>
      <c r="AC91" s="111"/>
      <c r="AD91" s="47">
        <v>20.8</v>
      </c>
    </row>
    <row r="92" spans="1:30" x14ac:dyDescent="0.25">
      <c r="A92" s="70"/>
      <c r="B92" s="83" t="s">
        <v>78</v>
      </c>
      <c r="C92" s="72"/>
      <c r="D92" s="72"/>
      <c r="E92" s="72">
        <f>F92+I92+L92+O92+R92+U92+X92+AA92+AD92+AG92</f>
        <v>0</v>
      </c>
      <c r="F92" s="47"/>
      <c r="G92" s="111"/>
      <c r="H92" s="111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1:30" x14ac:dyDescent="0.25">
      <c r="A93" s="70"/>
      <c r="B93" s="83" t="s">
        <v>79</v>
      </c>
      <c r="C93" s="72"/>
      <c r="D93" s="72"/>
      <c r="E93" s="72">
        <f>F93+I93+L93+O93+R93+U93+X93+AA93+AD93+AG93</f>
        <v>54.33</v>
      </c>
      <c r="F93" s="47">
        <v>2.16</v>
      </c>
      <c r="G93" s="111"/>
      <c r="H93" s="111"/>
      <c r="I93" s="47">
        <v>2.84</v>
      </c>
      <c r="J93" s="47"/>
      <c r="K93" s="47"/>
      <c r="L93" s="47">
        <v>5.56</v>
      </c>
      <c r="M93" s="47"/>
      <c r="N93" s="47"/>
      <c r="O93" s="47">
        <v>6.54</v>
      </c>
      <c r="P93" s="47"/>
      <c r="Q93" s="47"/>
      <c r="R93" s="47">
        <v>8.7100000000000009</v>
      </c>
      <c r="S93" s="47"/>
      <c r="T93" s="47"/>
      <c r="U93" s="47">
        <v>6.63</v>
      </c>
      <c r="V93" s="47"/>
      <c r="W93" s="47"/>
      <c r="X93" s="47">
        <v>4.47</v>
      </c>
      <c r="Y93" s="47"/>
      <c r="Z93" s="47"/>
      <c r="AA93" s="47">
        <v>14.34</v>
      </c>
      <c r="AB93" s="47"/>
      <c r="AC93" s="47"/>
      <c r="AD93" s="47">
        <v>3.08</v>
      </c>
    </row>
    <row r="94" spans="1:30" x14ac:dyDescent="0.25">
      <c r="A94" s="70"/>
      <c r="B94" s="83" t="s">
        <v>80</v>
      </c>
      <c r="C94" s="72"/>
      <c r="D94" s="72"/>
      <c r="E94" s="72">
        <f>F94+I94+L94+O94+R94+U94+X94+AA94+AD94+AG94</f>
        <v>82.750000000000014</v>
      </c>
      <c r="F94" s="47">
        <v>3.26</v>
      </c>
      <c r="G94" s="111"/>
      <c r="H94" s="111"/>
      <c r="I94" s="47">
        <v>4.33</v>
      </c>
      <c r="J94" s="47"/>
      <c r="K94" s="47"/>
      <c r="L94" s="47">
        <v>8.4700000000000006</v>
      </c>
      <c r="M94" s="47"/>
      <c r="N94" s="47"/>
      <c r="O94" s="47">
        <v>9.9600000000000009</v>
      </c>
      <c r="P94" s="47"/>
      <c r="Q94" s="47"/>
      <c r="R94" s="47">
        <v>13.27</v>
      </c>
      <c r="S94" s="47"/>
      <c r="T94" s="47"/>
      <c r="U94" s="47">
        <v>10.1</v>
      </c>
      <c r="V94" s="47"/>
      <c r="W94" s="47"/>
      <c r="X94" s="47">
        <v>6.81</v>
      </c>
      <c r="Y94" s="47"/>
      <c r="Z94" s="47"/>
      <c r="AA94" s="47">
        <v>21.85</v>
      </c>
      <c r="AB94" s="47"/>
      <c r="AC94" s="47"/>
      <c r="AD94" s="47">
        <v>4.7</v>
      </c>
    </row>
    <row r="95" spans="1:30" x14ac:dyDescent="0.25">
      <c r="A95" s="70"/>
      <c r="B95" s="88" t="s">
        <v>81</v>
      </c>
      <c r="C95" s="47"/>
      <c r="D95" s="47"/>
      <c r="E95" s="72">
        <f>F95+I95+L95+O95+R95+U95+X95+AA95+AD95+AG95</f>
        <v>32.380000000000003</v>
      </c>
      <c r="F95" s="47">
        <v>1.28</v>
      </c>
      <c r="G95" s="111"/>
      <c r="H95" s="111"/>
      <c r="I95" s="47">
        <v>1.7</v>
      </c>
      <c r="J95" s="111"/>
      <c r="K95" s="111"/>
      <c r="L95" s="47">
        <v>3.31</v>
      </c>
      <c r="M95" s="111"/>
      <c r="N95" s="111"/>
      <c r="O95" s="47">
        <v>3.9</v>
      </c>
      <c r="P95" s="111"/>
      <c r="Q95" s="111"/>
      <c r="R95" s="47">
        <v>5.19</v>
      </c>
      <c r="S95" s="111"/>
      <c r="T95" s="111"/>
      <c r="U95" s="47">
        <v>3.95</v>
      </c>
      <c r="V95" s="111"/>
      <c r="W95" s="111"/>
      <c r="X95" s="47">
        <v>2.66</v>
      </c>
      <c r="Y95" s="111"/>
      <c r="Z95" s="111"/>
      <c r="AA95" s="47">
        <v>8.5500000000000007</v>
      </c>
      <c r="AB95" s="111"/>
      <c r="AC95" s="111"/>
      <c r="AD95" s="47">
        <v>1.84</v>
      </c>
    </row>
    <row r="96" spans="1:30" x14ac:dyDescent="0.25">
      <c r="A96" s="76">
        <v>8</v>
      </c>
      <c r="B96" s="90" t="s">
        <v>82</v>
      </c>
      <c r="C96" s="91"/>
      <c r="D96" s="91"/>
      <c r="E96" s="80">
        <f>E97+E98+E99+E100+E102</f>
        <v>6813.75</v>
      </c>
      <c r="F96" s="80">
        <f>F97+F98+F99+F100+F102</f>
        <v>268.99</v>
      </c>
      <c r="G96" s="80">
        <f t="shared" ref="G96:AA96" si="14">G97+G98+G99+G100+G102</f>
        <v>0</v>
      </c>
      <c r="H96" s="80">
        <f t="shared" si="14"/>
        <v>0</v>
      </c>
      <c r="I96" s="80">
        <f t="shared" si="14"/>
        <v>356.35</v>
      </c>
      <c r="J96" s="80">
        <f t="shared" si="14"/>
        <v>0</v>
      </c>
      <c r="K96" s="80">
        <f t="shared" si="14"/>
        <v>0</v>
      </c>
      <c r="L96" s="80">
        <f t="shared" si="14"/>
        <v>697.56000000000006</v>
      </c>
      <c r="M96" s="80">
        <f t="shared" si="14"/>
        <v>0</v>
      </c>
      <c r="N96" s="80">
        <f t="shared" si="14"/>
        <v>0</v>
      </c>
      <c r="O96" s="80">
        <f t="shared" si="14"/>
        <v>820.18000000000006</v>
      </c>
      <c r="P96" s="80">
        <f t="shared" si="14"/>
        <v>0</v>
      </c>
      <c r="Q96" s="80">
        <f t="shared" si="14"/>
        <v>0</v>
      </c>
      <c r="R96" s="80">
        <f t="shared" si="14"/>
        <v>1092.83</v>
      </c>
      <c r="S96" s="80">
        <f t="shared" si="14"/>
        <v>0</v>
      </c>
      <c r="T96" s="80">
        <f t="shared" si="14"/>
        <v>0</v>
      </c>
      <c r="U96" s="80">
        <f t="shared" si="14"/>
        <v>831.69</v>
      </c>
      <c r="V96" s="80">
        <f t="shared" si="14"/>
        <v>0</v>
      </c>
      <c r="W96" s="80">
        <f t="shared" si="14"/>
        <v>0</v>
      </c>
      <c r="X96" s="80">
        <f t="shared" si="14"/>
        <v>560.49</v>
      </c>
      <c r="Y96" s="80">
        <f t="shared" si="14"/>
        <v>0</v>
      </c>
      <c r="Z96" s="80">
        <f t="shared" si="14"/>
        <v>0</v>
      </c>
      <c r="AA96" s="80">
        <f t="shared" si="14"/>
        <v>1799.04</v>
      </c>
      <c r="AB96" s="80">
        <f>AB97+AB98+AB99+AB100+AB102</f>
        <v>0</v>
      </c>
      <c r="AC96" s="80">
        <f>AC97+AC98+AC99+AC100+AC102</f>
        <v>0</v>
      </c>
      <c r="AD96" s="80">
        <f>AD97+AD98+AD99+AD100+AD102</f>
        <v>386.60999999999996</v>
      </c>
    </row>
    <row r="97" spans="1:30" x14ac:dyDescent="0.25">
      <c r="A97" s="70">
        <v>9</v>
      </c>
      <c r="B97" s="71" t="s">
        <v>83</v>
      </c>
      <c r="C97" s="47"/>
      <c r="D97" s="47"/>
      <c r="E97" s="72">
        <f>F97+I97+L97+O97+R97+U97+X97+AA97+AG97+AD97+0.01</f>
        <v>1247.8399999999997</v>
      </c>
      <c r="F97" s="47">
        <v>49.27</v>
      </c>
      <c r="G97" s="111"/>
      <c r="H97" s="111"/>
      <c r="I97" s="47">
        <v>65.260000000000005</v>
      </c>
      <c r="J97" s="111"/>
      <c r="K97" s="111"/>
      <c r="L97" s="47">
        <v>127.74</v>
      </c>
      <c r="M97" s="111"/>
      <c r="N97" s="111"/>
      <c r="O97" s="47">
        <v>150.19999999999999</v>
      </c>
      <c r="P97" s="111"/>
      <c r="Q97" s="111"/>
      <c r="R97" s="47">
        <v>200.14</v>
      </c>
      <c r="S97" s="111"/>
      <c r="T97" s="111"/>
      <c r="U97" s="47">
        <v>152.31</v>
      </c>
      <c r="V97" s="111"/>
      <c r="W97" s="111"/>
      <c r="X97" s="47">
        <v>102.64</v>
      </c>
      <c r="Y97" s="111"/>
      <c r="Z97" s="111"/>
      <c r="AA97" s="47">
        <v>329.46</v>
      </c>
      <c r="AB97" s="111"/>
      <c r="AC97" s="111"/>
      <c r="AD97" s="47">
        <v>70.81</v>
      </c>
    </row>
    <row r="98" spans="1:30" x14ac:dyDescent="0.25">
      <c r="A98" s="70">
        <v>10</v>
      </c>
      <c r="B98" s="87" t="s">
        <v>84</v>
      </c>
      <c r="C98" s="74" t="s">
        <v>85</v>
      </c>
      <c r="D98" s="47"/>
      <c r="E98" s="72">
        <f>F98+I98+L98+O98+R98+U98+X98+AA98+AG98+AD98</f>
        <v>4239.26</v>
      </c>
      <c r="F98" s="47">
        <v>167.4</v>
      </c>
      <c r="G98" s="111"/>
      <c r="H98" s="111"/>
      <c r="I98" s="47">
        <v>221.7</v>
      </c>
      <c r="J98" s="111"/>
      <c r="K98" s="111"/>
      <c r="L98" s="47">
        <v>433.98</v>
      </c>
      <c r="M98" s="111"/>
      <c r="N98" s="111"/>
      <c r="O98" s="47">
        <v>510.27</v>
      </c>
      <c r="P98" s="111"/>
      <c r="Q98" s="111"/>
      <c r="R98" s="47">
        <v>679.92</v>
      </c>
      <c r="S98" s="111"/>
      <c r="T98" s="111"/>
      <c r="U98" s="47">
        <v>517.45000000000005</v>
      </c>
      <c r="V98" s="111"/>
      <c r="W98" s="111"/>
      <c r="X98" s="47">
        <v>348.71</v>
      </c>
      <c r="Y98" s="111"/>
      <c r="Z98" s="111"/>
      <c r="AA98" s="47">
        <v>1119.28</v>
      </c>
      <c r="AB98" s="111"/>
      <c r="AC98" s="111"/>
      <c r="AD98" s="47">
        <v>240.55</v>
      </c>
    </row>
    <row r="99" spans="1:30" x14ac:dyDescent="0.25">
      <c r="A99" s="70">
        <v>11</v>
      </c>
      <c r="B99" s="87" t="s">
        <v>42</v>
      </c>
      <c r="C99" s="92">
        <v>0.20200000000000001</v>
      </c>
      <c r="D99" s="47"/>
      <c r="E99" s="72">
        <f>F99+I99+L99+O99+R99+U99+X99+AA99+AG99+AD99</f>
        <v>1100.6600000000001</v>
      </c>
      <c r="F99" s="47">
        <v>43.46</v>
      </c>
      <c r="G99" s="111"/>
      <c r="H99" s="111"/>
      <c r="I99" s="47">
        <v>57.56</v>
      </c>
      <c r="J99" s="111"/>
      <c r="K99" s="111"/>
      <c r="L99" s="47">
        <v>112.68</v>
      </c>
      <c r="M99" s="111"/>
      <c r="N99" s="111"/>
      <c r="O99" s="47">
        <v>132.47999999999999</v>
      </c>
      <c r="P99" s="111"/>
      <c r="Q99" s="111"/>
      <c r="R99" s="47">
        <v>176.53</v>
      </c>
      <c r="S99" s="111"/>
      <c r="T99" s="111"/>
      <c r="U99" s="47">
        <v>134.35</v>
      </c>
      <c r="V99" s="111"/>
      <c r="W99" s="111"/>
      <c r="X99" s="47">
        <v>90.54</v>
      </c>
      <c r="Y99" s="111"/>
      <c r="Z99" s="111"/>
      <c r="AA99" s="47">
        <v>290.60000000000002</v>
      </c>
      <c r="AB99" s="111"/>
      <c r="AC99" s="111"/>
      <c r="AD99" s="47">
        <v>62.46</v>
      </c>
    </row>
    <row r="100" spans="1:30" x14ac:dyDescent="0.25">
      <c r="A100" s="76">
        <v>12</v>
      </c>
      <c r="B100" s="77" t="s">
        <v>86</v>
      </c>
      <c r="C100" s="79"/>
      <c r="D100" s="80"/>
      <c r="E100" s="80">
        <f>E101</f>
        <v>7.96</v>
      </c>
      <c r="F100" s="80">
        <f t="shared" ref="F100:AD100" si="15">F101</f>
        <v>0.32</v>
      </c>
      <c r="G100" s="80">
        <f t="shared" si="15"/>
        <v>0</v>
      </c>
      <c r="H100" s="80">
        <f t="shared" si="15"/>
        <v>0</v>
      </c>
      <c r="I100" s="80">
        <f t="shared" si="15"/>
        <v>0.42</v>
      </c>
      <c r="J100" s="80">
        <f t="shared" si="15"/>
        <v>0</v>
      </c>
      <c r="K100" s="80">
        <f t="shared" si="15"/>
        <v>0</v>
      </c>
      <c r="L100" s="80">
        <f t="shared" si="15"/>
        <v>0.81</v>
      </c>
      <c r="M100" s="80">
        <f t="shared" si="15"/>
        <v>0</v>
      </c>
      <c r="N100" s="80">
        <f t="shared" si="15"/>
        <v>0</v>
      </c>
      <c r="O100" s="80">
        <f t="shared" si="15"/>
        <v>0.96</v>
      </c>
      <c r="P100" s="80">
        <f t="shared" si="15"/>
        <v>0</v>
      </c>
      <c r="Q100" s="80">
        <f t="shared" si="15"/>
        <v>0</v>
      </c>
      <c r="R100" s="80">
        <f t="shared" si="15"/>
        <v>1.28</v>
      </c>
      <c r="S100" s="80">
        <f t="shared" si="15"/>
        <v>0</v>
      </c>
      <c r="T100" s="80">
        <f t="shared" si="15"/>
        <v>0</v>
      </c>
      <c r="U100" s="80">
        <f t="shared" si="15"/>
        <v>0.97</v>
      </c>
      <c r="V100" s="80">
        <f t="shared" si="15"/>
        <v>0</v>
      </c>
      <c r="W100" s="80">
        <f t="shared" si="15"/>
        <v>0</v>
      </c>
      <c r="X100" s="80">
        <f t="shared" si="15"/>
        <v>0.65</v>
      </c>
      <c r="Y100" s="80">
        <f t="shared" si="15"/>
        <v>0</v>
      </c>
      <c r="Z100" s="80">
        <f t="shared" si="15"/>
        <v>0</v>
      </c>
      <c r="AA100" s="80">
        <f t="shared" si="15"/>
        <v>2.1</v>
      </c>
      <c r="AB100" s="80">
        <f t="shared" si="15"/>
        <v>0</v>
      </c>
      <c r="AC100" s="80">
        <f t="shared" si="15"/>
        <v>0</v>
      </c>
      <c r="AD100" s="80">
        <f t="shared" si="15"/>
        <v>0.45</v>
      </c>
    </row>
    <row r="101" spans="1:30" x14ac:dyDescent="0.25">
      <c r="A101" s="70"/>
      <c r="B101" s="87" t="s">
        <v>87</v>
      </c>
      <c r="C101" s="93"/>
      <c r="D101" s="94"/>
      <c r="E101" s="72">
        <f>F101+I101+L101+O101+R101+U101+X101+AA101+AG101+AD101</f>
        <v>7.96</v>
      </c>
      <c r="F101" s="47">
        <v>0.32</v>
      </c>
      <c r="G101" s="111"/>
      <c r="H101" s="111"/>
      <c r="I101" s="47">
        <v>0.42</v>
      </c>
      <c r="J101" s="111"/>
      <c r="K101" s="111"/>
      <c r="L101" s="47">
        <v>0.81</v>
      </c>
      <c r="M101" s="111"/>
      <c r="N101" s="111"/>
      <c r="O101" s="47">
        <v>0.96</v>
      </c>
      <c r="P101" s="111"/>
      <c r="Q101" s="111"/>
      <c r="R101" s="47">
        <v>1.28</v>
      </c>
      <c r="S101" s="111"/>
      <c r="T101" s="111"/>
      <c r="U101" s="47">
        <v>0.97</v>
      </c>
      <c r="V101" s="111"/>
      <c r="W101" s="111"/>
      <c r="X101" s="47">
        <v>0.65</v>
      </c>
      <c r="Y101" s="111"/>
      <c r="Z101" s="111"/>
      <c r="AA101" s="47">
        <v>2.1</v>
      </c>
      <c r="AB101" s="111"/>
      <c r="AC101" s="111"/>
      <c r="AD101" s="47">
        <v>0.45</v>
      </c>
    </row>
    <row r="102" spans="1:30" x14ac:dyDescent="0.25">
      <c r="A102" s="76">
        <v>13</v>
      </c>
      <c r="B102" s="95" t="s">
        <v>88</v>
      </c>
      <c r="C102" s="85"/>
      <c r="D102" s="91"/>
      <c r="E102" s="80">
        <f>E103+E104+E107+E108+E109+E105+E110+E111+E112+E113+E106</f>
        <v>218.03</v>
      </c>
      <c r="F102" s="80">
        <f>F103+F104+F107+F108+F109+F110+F111+F112+F113+F106</f>
        <v>8.5400000000000009</v>
      </c>
      <c r="G102" s="80">
        <f t="shared" ref="G102:AC102" si="16">G103+G104+G107+G108+G109+G110+G111+G112+G113+G106</f>
        <v>0</v>
      </c>
      <c r="H102" s="80">
        <f t="shared" si="16"/>
        <v>0</v>
      </c>
      <c r="I102" s="80">
        <f>I103+I104+I107+I108+I109+I110+I111+I112+I113+I106</f>
        <v>11.41</v>
      </c>
      <c r="J102" s="80">
        <f t="shared" si="16"/>
        <v>0</v>
      </c>
      <c r="K102" s="80">
        <f t="shared" si="16"/>
        <v>0</v>
      </c>
      <c r="L102" s="80">
        <f>L103+L104+L107+L108+L109+L110+L111+L112+L113+L106</f>
        <v>22.35</v>
      </c>
      <c r="M102" s="80">
        <f t="shared" si="16"/>
        <v>0</v>
      </c>
      <c r="N102" s="80">
        <f t="shared" si="16"/>
        <v>0</v>
      </c>
      <c r="O102" s="80">
        <f>O103+O104+O107+O108+O109+O110+O111+O112+O113+O106</f>
        <v>26.269999999999996</v>
      </c>
      <c r="P102" s="80">
        <f t="shared" si="16"/>
        <v>0</v>
      </c>
      <c r="Q102" s="80">
        <f t="shared" si="16"/>
        <v>0</v>
      </c>
      <c r="R102" s="80">
        <f>R103+R104+R107+R108+R109+R110+R111+R112+R113+R106</f>
        <v>34.96</v>
      </c>
      <c r="S102" s="80">
        <f t="shared" si="16"/>
        <v>0</v>
      </c>
      <c r="T102" s="80">
        <f t="shared" si="16"/>
        <v>0</v>
      </c>
      <c r="U102" s="80">
        <f>U103+U104+U107+U108+U109+U110+U111+U112+U113+U106</f>
        <v>26.610000000000003</v>
      </c>
      <c r="V102" s="80">
        <f t="shared" si="16"/>
        <v>0</v>
      </c>
      <c r="W102" s="80">
        <f t="shared" si="16"/>
        <v>0</v>
      </c>
      <c r="X102" s="80">
        <f>X103+X104+X107+X108+X109+X110+X111+X112+X113+X106</f>
        <v>17.95</v>
      </c>
      <c r="Y102" s="80">
        <f t="shared" si="16"/>
        <v>0</v>
      </c>
      <c r="Z102" s="80">
        <f t="shared" si="16"/>
        <v>0</v>
      </c>
      <c r="AA102" s="80">
        <f>AA103+AA104+AA107+AA108+AA109+AA110+AA111+AA112+AA113+AA106</f>
        <v>57.599999999999994</v>
      </c>
      <c r="AB102" s="80">
        <f t="shared" si="16"/>
        <v>0</v>
      </c>
      <c r="AC102" s="80">
        <f t="shared" si="16"/>
        <v>0</v>
      </c>
      <c r="AD102" s="80">
        <f>AD103+AD104+AD107+AD108+AD109+AD110+AD111+AD112+AD113+AD106</f>
        <v>12.34</v>
      </c>
    </row>
    <row r="103" spans="1:30" x14ac:dyDescent="0.25">
      <c r="A103" s="70"/>
      <c r="B103" s="88" t="s">
        <v>89</v>
      </c>
      <c r="C103" s="47"/>
      <c r="D103" s="47"/>
      <c r="E103" s="72">
        <f>F103+I103+L103+O103+R103+U103+X103+AA103+AG103+AD103</f>
        <v>16.22</v>
      </c>
      <c r="F103" s="47">
        <v>0.6</v>
      </c>
      <c r="G103" s="111"/>
      <c r="H103" s="111"/>
      <c r="I103" s="47">
        <v>0.82</v>
      </c>
      <c r="J103" s="111"/>
      <c r="K103" s="111"/>
      <c r="L103" s="47">
        <v>1.7</v>
      </c>
      <c r="M103" s="111"/>
      <c r="N103" s="111"/>
      <c r="O103" s="47">
        <v>2</v>
      </c>
      <c r="P103" s="111"/>
      <c r="Q103" s="111"/>
      <c r="R103" s="47">
        <v>2.6</v>
      </c>
      <c r="S103" s="111"/>
      <c r="T103" s="111"/>
      <c r="U103" s="47">
        <v>2</v>
      </c>
      <c r="V103" s="111"/>
      <c r="W103" s="111"/>
      <c r="X103" s="47">
        <v>1.3</v>
      </c>
      <c r="Y103" s="111"/>
      <c r="Z103" s="111"/>
      <c r="AA103" s="47">
        <v>4.3</v>
      </c>
      <c r="AB103" s="111"/>
      <c r="AC103" s="111"/>
      <c r="AD103" s="47">
        <v>0.9</v>
      </c>
    </row>
    <row r="104" spans="1:30" ht="30" x14ac:dyDescent="0.25">
      <c r="A104" s="70"/>
      <c r="B104" s="88" t="s">
        <v>90</v>
      </c>
      <c r="C104" s="47"/>
      <c r="D104" s="47"/>
      <c r="E104" s="72">
        <f>F104+I104+L104+O104+R104+U104+X104+AA104+AG104+AD104</f>
        <v>52.720000000000006</v>
      </c>
      <c r="F104" s="47">
        <v>2.0699999999999998</v>
      </c>
      <c r="G104" s="111"/>
      <c r="H104" s="111"/>
      <c r="I104" s="47">
        <v>2.76</v>
      </c>
      <c r="J104" s="111"/>
      <c r="K104" s="111"/>
      <c r="L104" s="47">
        <v>5.4</v>
      </c>
      <c r="M104" s="111"/>
      <c r="N104" s="111"/>
      <c r="O104" s="47">
        <v>6.35</v>
      </c>
      <c r="P104" s="111"/>
      <c r="Q104" s="111"/>
      <c r="R104" s="47">
        <v>8.4499999999999993</v>
      </c>
      <c r="S104" s="111"/>
      <c r="T104" s="111"/>
      <c r="U104" s="47">
        <v>6.44</v>
      </c>
      <c r="V104" s="111"/>
      <c r="W104" s="111"/>
      <c r="X104" s="47">
        <v>4.34</v>
      </c>
      <c r="Y104" s="111"/>
      <c r="Z104" s="111"/>
      <c r="AA104" s="47">
        <v>13.92</v>
      </c>
      <c r="AB104" s="111"/>
      <c r="AC104" s="111"/>
      <c r="AD104" s="47">
        <v>2.99</v>
      </c>
    </row>
    <row r="105" spans="1:30" x14ac:dyDescent="0.25">
      <c r="A105" s="70"/>
      <c r="B105" s="88" t="s">
        <v>91</v>
      </c>
      <c r="C105" s="47"/>
      <c r="D105" s="47"/>
      <c r="E105" s="72">
        <f>F105+I105+L105+O105+R105+U105+X105+AA105+AD105+AG105</f>
        <v>0</v>
      </c>
      <c r="F105" s="47"/>
      <c r="G105" s="111"/>
      <c r="H105" s="111"/>
      <c r="I105" s="47"/>
      <c r="J105" s="111"/>
      <c r="K105" s="111"/>
      <c r="L105" s="47"/>
      <c r="M105" s="111"/>
      <c r="N105" s="111"/>
      <c r="O105" s="47"/>
      <c r="P105" s="111"/>
      <c r="Q105" s="111"/>
      <c r="R105" s="47"/>
      <c r="S105" s="111"/>
      <c r="T105" s="111"/>
      <c r="U105" s="47"/>
      <c r="V105" s="111"/>
      <c r="W105" s="111"/>
      <c r="X105" s="47"/>
      <c r="Y105" s="111"/>
      <c r="Z105" s="111"/>
      <c r="AA105" s="47"/>
      <c r="AB105" s="111"/>
      <c r="AC105" s="111"/>
      <c r="AD105" s="47"/>
    </row>
    <row r="106" spans="1:30" x14ac:dyDescent="0.25">
      <c r="A106" s="70"/>
      <c r="B106" s="88" t="s">
        <v>92</v>
      </c>
      <c r="C106" s="47"/>
      <c r="D106" s="47"/>
      <c r="E106" s="72">
        <f>F106+I106+L106+O106+R106+U106+X106+AA106+AD106+AG106</f>
        <v>0</v>
      </c>
      <c r="F106" s="47"/>
      <c r="G106" s="111"/>
      <c r="H106" s="111"/>
      <c r="I106" s="47"/>
      <c r="J106" s="111"/>
      <c r="K106" s="111"/>
      <c r="L106" s="47"/>
      <c r="M106" s="111"/>
      <c r="N106" s="111"/>
      <c r="O106" s="47"/>
      <c r="P106" s="111"/>
      <c r="Q106" s="111"/>
      <c r="R106" s="47"/>
      <c r="S106" s="111"/>
      <c r="T106" s="111"/>
      <c r="U106" s="47"/>
      <c r="V106" s="111"/>
      <c r="W106" s="111"/>
      <c r="X106" s="47"/>
      <c r="Y106" s="111"/>
      <c r="Z106" s="111"/>
      <c r="AA106" s="47"/>
      <c r="AB106" s="111"/>
      <c r="AC106" s="111"/>
      <c r="AD106" s="47"/>
    </row>
    <row r="107" spans="1:30" ht="30" x14ac:dyDescent="0.25">
      <c r="A107" s="70"/>
      <c r="B107" s="88" t="s">
        <v>93</v>
      </c>
      <c r="C107" s="47"/>
      <c r="D107" s="47"/>
      <c r="E107" s="72">
        <f t="shared" ref="E107:E114" si="17">F107+I107+L107+O107+R107+U107+X107+AA107+AG107+AD107</f>
        <v>0</v>
      </c>
      <c r="F107" s="47"/>
      <c r="G107" s="111"/>
      <c r="H107" s="111"/>
      <c r="I107" s="47"/>
      <c r="J107" s="111"/>
      <c r="K107" s="111"/>
      <c r="L107" s="47"/>
      <c r="M107" s="111"/>
      <c r="N107" s="111"/>
      <c r="O107" s="47"/>
      <c r="P107" s="111"/>
      <c r="Q107" s="111"/>
      <c r="R107" s="47"/>
      <c r="S107" s="111"/>
      <c r="T107" s="111"/>
      <c r="U107" s="47"/>
      <c r="V107" s="111"/>
      <c r="W107" s="111"/>
      <c r="X107" s="47"/>
      <c r="Y107" s="111"/>
      <c r="Z107" s="111"/>
      <c r="AA107" s="47"/>
      <c r="AB107" s="111"/>
      <c r="AC107" s="111"/>
      <c r="AD107" s="47"/>
    </row>
    <row r="108" spans="1:30" ht="30" x14ac:dyDescent="0.25">
      <c r="A108" s="70"/>
      <c r="B108" s="88" t="s">
        <v>94</v>
      </c>
      <c r="C108" s="47"/>
      <c r="D108" s="47"/>
      <c r="E108" s="72">
        <f t="shared" si="17"/>
        <v>56.74</v>
      </c>
      <c r="F108" s="47">
        <v>2.2400000000000002</v>
      </c>
      <c r="G108" s="111"/>
      <c r="H108" s="111"/>
      <c r="I108" s="47">
        <v>3</v>
      </c>
      <c r="J108" s="111"/>
      <c r="K108" s="111"/>
      <c r="L108" s="47">
        <v>5.8</v>
      </c>
      <c r="M108" s="111"/>
      <c r="N108" s="111"/>
      <c r="O108" s="47">
        <v>6.8</v>
      </c>
      <c r="P108" s="111"/>
      <c r="Q108" s="111"/>
      <c r="R108" s="47">
        <v>9.1</v>
      </c>
      <c r="S108" s="111"/>
      <c r="T108" s="111"/>
      <c r="U108" s="47">
        <v>6.9</v>
      </c>
      <c r="V108" s="111"/>
      <c r="W108" s="111"/>
      <c r="X108" s="47">
        <v>4.7</v>
      </c>
      <c r="Y108" s="111"/>
      <c r="Z108" s="111"/>
      <c r="AA108" s="47">
        <v>15</v>
      </c>
      <c r="AB108" s="111"/>
      <c r="AC108" s="111"/>
      <c r="AD108" s="47">
        <v>3.2</v>
      </c>
    </row>
    <row r="109" spans="1:30" x14ac:dyDescent="0.25">
      <c r="A109" s="70"/>
      <c r="B109" s="88" t="s">
        <v>95</v>
      </c>
      <c r="C109" s="47"/>
      <c r="D109" s="47"/>
      <c r="E109" s="72">
        <f t="shared" si="17"/>
        <v>10.16</v>
      </c>
      <c r="F109" s="47">
        <v>0.4</v>
      </c>
      <c r="G109" s="111"/>
      <c r="H109" s="111"/>
      <c r="I109" s="47">
        <v>0.53</v>
      </c>
      <c r="J109" s="111"/>
      <c r="K109" s="111"/>
      <c r="L109" s="47">
        <v>1.04</v>
      </c>
      <c r="M109" s="111"/>
      <c r="N109" s="111"/>
      <c r="O109" s="47">
        <v>1.22</v>
      </c>
      <c r="P109" s="111"/>
      <c r="Q109" s="111"/>
      <c r="R109" s="47">
        <v>1.63</v>
      </c>
      <c r="S109" s="111"/>
      <c r="T109" s="111"/>
      <c r="U109" s="47">
        <v>1.24</v>
      </c>
      <c r="V109" s="111"/>
      <c r="W109" s="111"/>
      <c r="X109" s="47">
        <v>0.84</v>
      </c>
      <c r="Y109" s="111"/>
      <c r="Z109" s="111"/>
      <c r="AA109" s="47">
        <v>2.68</v>
      </c>
      <c r="AB109" s="111"/>
      <c r="AC109" s="111"/>
      <c r="AD109" s="47">
        <v>0.57999999999999996</v>
      </c>
    </row>
    <row r="110" spans="1:30" x14ac:dyDescent="0.25">
      <c r="A110" s="70"/>
      <c r="B110" s="88" t="s">
        <v>96</v>
      </c>
      <c r="C110" s="47"/>
      <c r="D110" s="47"/>
      <c r="E110" s="72">
        <f t="shared" si="17"/>
        <v>29.62</v>
      </c>
      <c r="F110" s="47">
        <v>1.1599999999999999</v>
      </c>
      <c r="G110" s="111"/>
      <c r="H110" s="111"/>
      <c r="I110" s="47">
        <v>1.55</v>
      </c>
      <c r="J110" s="111"/>
      <c r="K110" s="111"/>
      <c r="L110" s="47">
        <v>3.03</v>
      </c>
      <c r="M110" s="111"/>
      <c r="N110" s="111"/>
      <c r="O110" s="47">
        <v>3.57</v>
      </c>
      <c r="P110" s="111"/>
      <c r="Q110" s="111"/>
      <c r="R110" s="47">
        <v>4.75</v>
      </c>
      <c r="S110" s="111"/>
      <c r="T110" s="111"/>
      <c r="U110" s="47">
        <v>3.62</v>
      </c>
      <c r="V110" s="111"/>
      <c r="W110" s="111"/>
      <c r="X110" s="47">
        <v>2.44</v>
      </c>
      <c r="Y110" s="111"/>
      <c r="Z110" s="111"/>
      <c r="AA110" s="47">
        <v>7.82</v>
      </c>
      <c r="AB110" s="111"/>
      <c r="AC110" s="111"/>
      <c r="AD110" s="47">
        <v>1.68</v>
      </c>
    </row>
    <row r="111" spans="1:30" x14ac:dyDescent="0.25">
      <c r="A111" s="70"/>
      <c r="B111" s="88" t="s">
        <v>97</v>
      </c>
      <c r="C111" s="47"/>
      <c r="D111" s="47"/>
      <c r="E111" s="72">
        <f t="shared" si="17"/>
        <v>36.569999999999993</v>
      </c>
      <c r="F111" s="47">
        <v>1.44</v>
      </c>
      <c r="G111" s="111"/>
      <c r="H111" s="111"/>
      <c r="I111" s="47">
        <v>1.91</v>
      </c>
      <c r="J111" s="111"/>
      <c r="K111" s="111"/>
      <c r="L111" s="47">
        <v>3.74</v>
      </c>
      <c r="M111" s="111"/>
      <c r="N111" s="111"/>
      <c r="O111" s="47">
        <v>4.4000000000000004</v>
      </c>
      <c r="P111" s="111"/>
      <c r="Q111" s="111"/>
      <c r="R111" s="47">
        <v>5.87</v>
      </c>
      <c r="S111" s="111"/>
      <c r="T111" s="111"/>
      <c r="U111" s="47">
        <v>4.46</v>
      </c>
      <c r="V111" s="111"/>
      <c r="W111" s="111"/>
      <c r="X111" s="47">
        <v>3.01</v>
      </c>
      <c r="Y111" s="111"/>
      <c r="Z111" s="111"/>
      <c r="AA111" s="47">
        <v>9.66</v>
      </c>
      <c r="AB111" s="111"/>
      <c r="AC111" s="111"/>
      <c r="AD111" s="47">
        <v>2.08</v>
      </c>
    </row>
    <row r="112" spans="1:30" x14ac:dyDescent="0.25">
      <c r="A112" s="70"/>
      <c r="B112" s="88" t="s">
        <v>98</v>
      </c>
      <c r="C112" s="47"/>
      <c r="D112" s="47"/>
      <c r="E112" s="72">
        <f t="shared" si="17"/>
        <v>0</v>
      </c>
      <c r="F112" s="47"/>
      <c r="G112" s="111"/>
      <c r="H112" s="111"/>
      <c r="I112" s="47"/>
      <c r="J112" s="111"/>
      <c r="K112" s="111"/>
      <c r="L112" s="47"/>
      <c r="M112" s="111"/>
      <c r="N112" s="111"/>
      <c r="O112" s="47"/>
      <c r="P112" s="111"/>
      <c r="Q112" s="111"/>
      <c r="R112" s="47"/>
      <c r="S112" s="111"/>
      <c r="T112" s="111"/>
      <c r="U112" s="47"/>
      <c r="V112" s="111"/>
      <c r="W112" s="111"/>
      <c r="X112" s="47"/>
      <c r="Y112" s="111"/>
      <c r="Z112" s="111"/>
      <c r="AA112" s="47"/>
      <c r="AB112" s="111"/>
      <c r="AC112" s="111"/>
      <c r="AD112" s="47"/>
    </row>
    <row r="113" spans="1:30" x14ac:dyDescent="0.25">
      <c r="A113" s="70"/>
      <c r="B113" s="88" t="s">
        <v>99</v>
      </c>
      <c r="C113" s="47"/>
      <c r="D113" s="47"/>
      <c r="E113" s="72">
        <f t="shared" si="17"/>
        <v>16</v>
      </c>
      <c r="F113" s="47">
        <v>0.63</v>
      </c>
      <c r="G113" s="111"/>
      <c r="H113" s="111"/>
      <c r="I113" s="47">
        <v>0.84</v>
      </c>
      <c r="J113" s="111"/>
      <c r="K113" s="111"/>
      <c r="L113" s="47">
        <v>1.64</v>
      </c>
      <c r="M113" s="111"/>
      <c r="N113" s="111"/>
      <c r="O113" s="47">
        <v>1.93</v>
      </c>
      <c r="P113" s="111"/>
      <c r="Q113" s="111"/>
      <c r="R113" s="47">
        <v>2.56</v>
      </c>
      <c r="S113" s="111"/>
      <c r="T113" s="111"/>
      <c r="U113" s="47">
        <v>1.95</v>
      </c>
      <c r="V113" s="111"/>
      <c r="W113" s="111"/>
      <c r="X113" s="47">
        <v>1.32</v>
      </c>
      <c r="Y113" s="111"/>
      <c r="Z113" s="111"/>
      <c r="AA113" s="47">
        <v>4.22</v>
      </c>
      <c r="AB113" s="111"/>
      <c r="AC113" s="111"/>
      <c r="AD113" s="47">
        <v>0.91</v>
      </c>
    </row>
    <row r="114" spans="1:30" ht="31.5" x14ac:dyDescent="0.25">
      <c r="A114" s="70">
        <v>14</v>
      </c>
      <c r="B114" s="96" t="s">
        <v>100</v>
      </c>
      <c r="C114" s="84"/>
      <c r="D114" s="47"/>
      <c r="E114" s="72">
        <f t="shared" si="17"/>
        <v>0</v>
      </c>
      <c r="F114" s="47"/>
      <c r="G114" s="111"/>
      <c r="H114" s="111"/>
      <c r="I114" s="47"/>
      <c r="J114" s="111"/>
      <c r="K114" s="111"/>
      <c r="L114" s="47"/>
      <c r="M114" s="111"/>
      <c r="N114" s="111"/>
      <c r="O114" s="47"/>
      <c r="P114" s="111"/>
      <c r="Q114" s="111"/>
      <c r="R114" s="47"/>
      <c r="S114" s="111"/>
      <c r="T114" s="111"/>
      <c r="U114" s="47"/>
      <c r="V114" s="111"/>
      <c r="W114" s="111"/>
      <c r="X114" s="47"/>
      <c r="Y114" s="111"/>
      <c r="Z114" s="111"/>
      <c r="AA114" s="47"/>
      <c r="AB114" s="111"/>
      <c r="AC114" s="111"/>
      <c r="AD114" s="47"/>
    </row>
    <row r="115" spans="1:30" x14ac:dyDescent="0.25">
      <c r="A115" s="70">
        <v>14</v>
      </c>
      <c r="B115" s="75" t="s">
        <v>101</v>
      </c>
      <c r="C115" s="47"/>
      <c r="D115" s="47"/>
      <c r="E115" s="72">
        <f>F115+I115+L115+O115+R115+U115+X115+AA115+AD115+AG115</f>
        <v>462</v>
      </c>
      <c r="F115" s="47">
        <v>18.239999999999998</v>
      </c>
      <c r="G115" s="111"/>
      <c r="H115" s="111"/>
      <c r="I115" s="47">
        <v>24.16</v>
      </c>
      <c r="J115" s="111"/>
      <c r="K115" s="111"/>
      <c r="L115" s="47">
        <v>47.3</v>
      </c>
      <c r="M115" s="111"/>
      <c r="N115" s="111"/>
      <c r="O115" s="47">
        <v>55.61</v>
      </c>
      <c r="P115" s="111"/>
      <c r="Q115" s="111"/>
      <c r="R115" s="47">
        <v>74.099999999999994</v>
      </c>
      <c r="S115" s="111"/>
      <c r="T115" s="111"/>
      <c r="U115" s="47">
        <v>56.39</v>
      </c>
      <c r="V115" s="111"/>
      <c r="W115" s="111"/>
      <c r="X115" s="47">
        <v>38</v>
      </c>
      <c r="Y115" s="111"/>
      <c r="Z115" s="111"/>
      <c r="AA115" s="47">
        <v>121.98</v>
      </c>
      <c r="AB115" s="111"/>
      <c r="AC115" s="111"/>
      <c r="AD115" s="47">
        <v>26.22</v>
      </c>
    </row>
    <row r="116" spans="1:30" x14ac:dyDescent="0.25">
      <c r="A116" s="70">
        <v>15</v>
      </c>
      <c r="B116" s="96" t="s">
        <v>102</v>
      </c>
      <c r="C116" s="97"/>
      <c r="D116" s="97"/>
      <c r="E116" s="72">
        <f>F116+I116+L116+O116+R116+U116+X116+AA116+AG116+AD116+0.01</f>
        <v>1438.04</v>
      </c>
      <c r="F116" s="72">
        <v>56.78</v>
      </c>
      <c r="G116" s="72"/>
      <c r="H116" s="72"/>
      <c r="I116" s="72">
        <v>75.209999999999994</v>
      </c>
      <c r="J116" s="72"/>
      <c r="K116" s="72"/>
      <c r="L116" s="72">
        <v>147.21</v>
      </c>
      <c r="M116" s="72"/>
      <c r="N116" s="72"/>
      <c r="O116" s="72">
        <v>173.09</v>
      </c>
      <c r="P116" s="72"/>
      <c r="Q116" s="72"/>
      <c r="R116" s="72">
        <v>230.64</v>
      </c>
      <c r="S116" s="72"/>
      <c r="T116" s="72"/>
      <c r="U116" s="72">
        <v>175.53</v>
      </c>
      <c r="V116" s="72"/>
      <c r="W116" s="72"/>
      <c r="X116" s="72">
        <v>118.29</v>
      </c>
      <c r="Y116" s="72"/>
      <c r="Z116" s="72"/>
      <c r="AA116" s="72">
        <v>379.68</v>
      </c>
      <c r="AB116" s="72"/>
      <c r="AC116" s="72"/>
      <c r="AD116" s="72">
        <v>81.599999999999994</v>
      </c>
    </row>
    <row r="117" spans="1:30" x14ac:dyDescent="0.25">
      <c r="A117" s="70">
        <v>16</v>
      </c>
      <c r="B117" s="96" t="s">
        <v>103</v>
      </c>
      <c r="C117" s="97"/>
      <c r="D117" s="97"/>
      <c r="E117" s="72">
        <f>SUM(I117+F117+L117+O117+R117+U117+X117+AA117+AD117)</f>
        <v>73.389999999999986</v>
      </c>
      <c r="F117" s="72">
        <v>2.9</v>
      </c>
      <c r="G117" s="72"/>
      <c r="H117" s="72"/>
      <c r="I117" s="72">
        <v>3.84</v>
      </c>
      <c r="J117" s="72"/>
      <c r="K117" s="72"/>
      <c r="L117" s="72">
        <v>7.51</v>
      </c>
      <c r="M117" s="72"/>
      <c r="N117" s="72"/>
      <c r="O117" s="72">
        <v>8.83</v>
      </c>
      <c r="P117" s="72"/>
      <c r="Q117" s="72"/>
      <c r="R117" s="72">
        <v>11.77</v>
      </c>
      <c r="S117" s="72"/>
      <c r="T117" s="72"/>
      <c r="U117" s="72">
        <v>8.9600000000000009</v>
      </c>
      <c r="V117" s="72"/>
      <c r="W117" s="72"/>
      <c r="X117" s="72">
        <v>6.04</v>
      </c>
      <c r="Y117" s="72"/>
      <c r="Z117" s="72"/>
      <c r="AA117" s="72">
        <v>19.38</v>
      </c>
      <c r="AB117" s="72"/>
      <c r="AC117" s="72"/>
      <c r="AD117" s="72">
        <v>4.16</v>
      </c>
    </row>
    <row r="118" spans="1:30" x14ac:dyDescent="0.25">
      <c r="A118" s="70">
        <v>17</v>
      </c>
      <c r="B118" s="96" t="s">
        <v>104</v>
      </c>
      <c r="C118" s="97"/>
      <c r="D118" s="97"/>
      <c r="E118" s="72">
        <f>F118+I118+L118+O118+R118+U118+X118+AA118+AG118+AD118</f>
        <v>340.35</v>
      </c>
      <c r="F118" s="72">
        <v>13.44</v>
      </c>
      <c r="G118" s="72"/>
      <c r="H118" s="72"/>
      <c r="I118" s="72">
        <v>17.8</v>
      </c>
      <c r="J118" s="72"/>
      <c r="K118" s="72"/>
      <c r="L118" s="72">
        <v>34.840000000000003</v>
      </c>
      <c r="M118" s="72"/>
      <c r="N118" s="72"/>
      <c r="O118" s="72">
        <v>40.97</v>
      </c>
      <c r="P118" s="72"/>
      <c r="Q118" s="72"/>
      <c r="R118" s="72">
        <v>54.59</v>
      </c>
      <c r="S118" s="72"/>
      <c r="T118" s="72"/>
      <c r="U118" s="72">
        <v>41.54</v>
      </c>
      <c r="V118" s="72"/>
      <c r="W118" s="72"/>
      <c r="X118" s="72">
        <v>28</v>
      </c>
      <c r="Y118" s="72"/>
      <c r="Z118" s="72"/>
      <c r="AA118" s="72">
        <v>89.86</v>
      </c>
      <c r="AB118" s="72"/>
      <c r="AC118" s="72"/>
      <c r="AD118" s="72">
        <v>19.309999999999999</v>
      </c>
    </row>
    <row r="119" spans="1:30" x14ac:dyDescent="0.25">
      <c r="A119" s="70">
        <v>18</v>
      </c>
      <c r="B119" s="96" t="s">
        <v>105</v>
      </c>
      <c r="C119" s="97"/>
      <c r="D119" s="97"/>
      <c r="E119" s="72">
        <f>F119+I119+L119+O119+R119+U119+X119+AA119+AG119+AD119-0.01</f>
        <v>140.47</v>
      </c>
      <c r="F119" s="72">
        <v>5.55</v>
      </c>
      <c r="G119" s="72"/>
      <c r="H119" s="72"/>
      <c r="I119" s="72">
        <v>7.35</v>
      </c>
      <c r="J119" s="72"/>
      <c r="K119" s="72"/>
      <c r="L119" s="72">
        <v>14.38</v>
      </c>
      <c r="M119" s="72"/>
      <c r="N119" s="72"/>
      <c r="O119" s="72">
        <v>16.91</v>
      </c>
      <c r="P119" s="72"/>
      <c r="Q119" s="72"/>
      <c r="R119" s="72">
        <v>22.53</v>
      </c>
      <c r="S119" s="72"/>
      <c r="T119" s="72"/>
      <c r="U119" s="72">
        <v>17.149999999999999</v>
      </c>
      <c r="V119" s="72"/>
      <c r="W119" s="72"/>
      <c r="X119" s="72">
        <v>11.55</v>
      </c>
      <c r="Y119" s="72"/>
      <c r="Z119" s="72"/>
      <c r="AA119" s="72">
        <v>37.090000000000003</v>
      </c>
      <c r="AB119" s="72"/>
      <c r="AC119" s="72"/>
      <c r="AD119" s="72">
        <v>7.97</v>
      </c>
    </row>
    <row r="120" spans="1:30" ht="29.25" x14ac:dyDescent="0.25">
      <c r="A120" s="98">
        <v>19</v>
      </c>
      <c r="B120" s="99" t="s">
        <v>106</v>
      </c>
      <c r="C120" s="100"/>
      <c r="D120" s="101"/>
      <c r="E120" s="101">
        <f>E31-E49+0.01</f>
        <v>29.140000000004658</v>
      </c>
      <c r="F120" s="101">
        <f t="shared" ref="F120:AD120" si="18">F31-F49</f>
        <v>249.79999999999973</v>
      </c>
      <c r="G120" s="101">
        <f t="shared" si="18"/>
        <v>0</v>
      </c>
      <c r="H120" s="101">
        <f t="shared" si="18"/>
        <v>0</v>
      </c>
      <c r="I120" s="101">
        <f t="shared" si="18"/>
        <v>481.51000000000022</v>
      </c>
      <c r="J120" s="101">
        <f t="shared" si="18"/>
        <v>0</v>
      </c>
      <c r="K120" s="101">
        <f t="shared" si="18"/>
        <v>0</v>
      </c>
      <c r="L120" s="101">
        <f t="shared" si="18"/>
        <v>-488.38000000000011</v>
      </c>
      <c r="M120" s="101">
        <f t="shared" si="18"/>
        <v>0</v>
      </c>
      <c r="N120" s="101">
        <f t="shared" si="18"/>
        <v>0</v>
      </c>
      <c r="O120" s="101">
        <f t="shared" si="18"/>
        <v>-1508.2600000000002</v>
      </c>
      <c r="P120" s="101">
        <f t="shared" si="18"/>
        <v>0</v>
      </c>
      <c r="Q120" s="101">
        <f t="shared" si="18"/>
        <v>0</v>
      </c>
      <c r="R120" s="101">
        <f t="shared" si="18"/>
        <v>115.56999999999971</v>
      </c>
      <c r="S120" s="101">
        <f t="shared" si="18"/>
        <v>3595.39</v>
      </c>
      <c r="T120" s="101">
        <f t="shared" si="18"/>
        <v>0</v>
      </c>
      <c r="U120" s="101">
        <f t="shared" si="18"/>
        <v>-96.400000000000091</v>
      </c>
      <c r="V120" s="101">
        <f t="shared" si="18"/>
        <v>0</v>
      </c>
      <c r="W120" s="101">
        <f t="shared" si="18"/>
        <v>0</v>
      </c>
      <c r="X120" s="101">
        <f t="shared" si="18"/>
        <v>-195.73000000000002</v>
      </c>
      <c r="Y120" s="101">
        <f t="shared" si="18"/>
        <v>0</v>
      </c>
      <c r="Z120" s="101">
        <f t="shared" si="18"/>
        <v>0</v>
      </c>
      <c r="AA120" s="101">
        <f t="shared" si="18"/>
        <v>996.68000000000029</v>
      </c>
      <c r="AB120" s="101">
        <f t="shared" si="18"/>
        <v>0</v>
      </c>
      <c r="AC120" s="101">
        <f t="shared" si="18"/>
        <v>0</v>
      </c>
      <c r="AD120" s="101">
        <f t="shared" si="18"/>
        <v>-271.80999999999972</v>
      </c>
    </row>
    <row r="121" spans="1:30" ht="31.5" x14ac:dyDescent="0.25">
      <c r="A121" s="102">
        <v>20</v>
      </c>
      <c r="B121" s="103" t="s">
        <v>107</v>
      </c>
      <c r="C121" s="104"/>
      <c r="D121" s="104"/>
      <c r="E121" s="105">
        <f>F121+I121+L121+O121+R121+U121+X121+AA121+AD121</f>
        <v>3391.6700000000005</v>
      </c>
      <c r="F121" s="105">
        <f>F5+F32-F13</f>
        <v>149.38999999999987</v>
      </c>
      <c r="G121" s="105">
        <f t="shared" ref="G121:AD121" si="19">G5+G32-G13</f>
        <v>0</v>
      </c>
      <c r="H121" s="105">
        <f t="shared" si="19"/>
        <v>0</v>
      </c>
      <c r="I121" s="105">
        <f t="shared" si="19"/>
        <v>164.28999999999996</v>
      </c>
      <c r="J121" s="105">
        <f t="shared" si="19"/>
        <v>0</v>
      </c>
      <c r="K121" s="105">
        <f t="shared" si="19"/>
        <v>0</v>
      </c>
      <c r="L121" s="105">
        <f t="shared" si="19"/>
        <v>340.51000000000022</v>
      </c>
      <c r="M121" s="105">
        <f t="shared" si="19"/>
        <v>0</v>
      </c>
      <c r="N121" s="105">
        <f t="shared" si="19"/>
        <v>0</v>
      </c>
      <c r="O121" s="105">
        <f t="shared" si="19"/>
        <v>443.42000000000053</v>
      </c>
      <c r="P121" s="105">
        <f>P5+P32-P13</f>
        <v>0</v>
      </c>
      <c r="Q121" s="105">
        <f t="shared" si="19"/>
        <v>0</v>
      </c>
      <c r="R121" s="105">
        <f t="shared" si="19"/>
        <v>633.3100000000004</v>
      </c>
      <c r="S121" s="105">
        <f t="shared" si="19"/>
        <v>3569.65</v>
      </c>
      <c r="T121" s="105">
        <f t="shared" si="19"/>
        <v>0</v>
      </c>
      <c r="U121" s="105">
        <f t="shared" si="19"/>
        <v>413.74000000000024</v>
      </c>
      <c r="V121" s="105">
        <f>V5+V32-V13</f>
        <v>0</v>
      </c>
      <c r="W121" s="105">
        <f t="shared" si="19"/>
        <v>0</v>
      </c>
      <c r="X121" s="105">
        <f t="shared" si="19"/>
        <v>289.55000000000018</v>
      </c>
      <c r="Y121" s="105">
        <f t="shared" si="19"/>
        <v>0</v>
      </c>
      <c r="Z121" s="105">
        <f t="shared" si="19"/>
        <v>0</v>
      </c>
      <c r="AA121" s="105">
        <f t="shared" si="19"/>
        <v>800.95999999999913</v>
      </c>
      <c r="AB121" s="105">
        <f t="shared" si="19"/>
        <v>0</v>
      </c>
      <c r="AC121" s="105">
        <f t="shared" si="19"/>
        <v>0</v>
      </c>
      <c r="AD121" s="105">
        <f t="shared" si="19"/>
        <v>156.5</v>
      </c>
    </row>
  </sheetData>
  <mergeCells count="9">
    <mergeCell ref="V3:X3"/>
    <mergeCell ref="Y3:AA3"/>
    <mergeCell ref="AB3:AD3"/>
    <mergeCell ref="C3:E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В4</vt:lpstr>
      <vt:lpstr>В5</vt:lpstr>
      <vt:lpstr>В8</vt:lpstr>
      <vt:lpstr>В9</vt:lpstr>
      <vt:lpstr>В10</vt:lpstr>
      <vt:lpstr>В11</vt:lpstr>
      <vt:lpstr>В11а</vt:lpstr>
      <vt:lpstr>В14</vt:lpstr>
      <vt:lpstr>В15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2024-02-29T06:22:33Z</dcterms:modified>
</cp:coreProperties>
</file>